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ŽIVNOST\Metropolnet\reko ul Výstupní\"/>
    </mc:Choice>
  </mc:AlternateContent>
  <bookViews>
    <workbookView xWindow="0" yWindow="0" windowWidth="19356" windowHeight="8556"/>
  </bookViews>
  <sheets>
    <sheet name="Souhrn" sheetId="6" r:id="rId1"/>
    <sheet name="Položkový rozpočet" sheetId="1" r:id="rId2"/>
  </sheets>
  <definedNames>
    <definedName name="_xlnm.Print_Area" localSheetId="1">'Položkový rozpočet'!$A$1:$F$117</definedName>
  </definedNames>
  <calcPr calcId="152511" iterateDelta="1E-4"/>
</workbook>
</file>

<file path=xl/calcChain.xml><?xml version="1.0" encoding="utf-8"?>
<calcChain xmlns="http://schemas.openxmlformats.org/spreadsheetml/2006/main">
  <c r="D72" i="1" l="1"/>
  <c r="D71" i="1"/>
  <c r="D92" i="1" l="1"/>
  <c r="D93" i="1"/>
  <c r="D44" i="1"/>
  <c r="F101" i="1" l="1"/>
  <c r="D20" i="1"/>
  <c r="D46" i="1" l="1"/>
  <c r="D31" i="1" s="1"/>
  <c r="F31" i="1" s="1"/>
  <c r="D47" i="1"/>
  <c r="F92" i="1"/>
  <c r="F93" i="1"/>
  <c r="D85" i="1"/>
  <c r="F85" i="1" s="1"/>
  <c r="D83" i="1"/>
  <c r="F83" i="1" s="1"/>
  <c r="D84" i="1"/>
  <c r="F84" i="1" s="1"/>
  <c r="D76" i="1"/>
  <c r="F76" i="1" s="1"/>
  <c r="D88" i="1"/>
  <c r="F88" i="1" s="1"/>
  <c r="D89" i="1"/>
  <c r="F89" i="1" s="1"/>
  <c r="F109" i="1"/>
  <c r="F103" i="1"/>
  <c r="F108" i="1"/>
  <c r="F107" i="1"/>
  <c r="F102" i="1"/>
  <c r="F100" i="1"/>
  <c r="F104" i="1"/>
  <c r="F105" i="1"/>
  <c r="F106" i="1"/>
  <c r="F110" i="1"/>
  <c r="F99" i="1"/>
  <c r="F98" i="1"/>
  <c r="F41" i="1"/>
  <c r="F94" i="1"/>
  <c r="F77" i="1"/>
  <c r="D87" i="1"/>
  <c r="F87" i="1" s="1"/>
  <c r="F86" i="1"/>
  <c r="F79" i="1"/>
  <c r="D81" i="1"/>
  <c r="D75" i="1"/>
  <c r="F75" i="1" s="1"/>
  <c r="F71" i="1"/>
  <c r="F72" i="1"/>
  <c r="F91" i="1"/>
  <c r="D67" i="1"/>
  <c r="F67" i="1" s="1"/>
  <c r="D68" i="1"/>
  <c r="F68" i="1" s="1"/>
  <c r="D69" i="1"/>
  <c r="F69" i="1" s="1"/>
  <c r="D70" i="1"/>
  <c r="F70" i="1" s="1"/>
  <c r="D66" i="1"/>
  <c r="F66" i="1" s="1"/>
  <c r="D65" i="1"/>
  <c r="F65" i="1" s="1"/>
  <c r="D63" i="1"/>
  <c r="D60" i="1"/>
  <c r="F60" i="1" s="1"/>
  <c r="F61" i="1"/>
  <c r="F64" i="1"/>
  <c r="F78" i="1"/>
  <c r="D57" i="1"/>
  <c r="F57" i="1" s="1"/>
  <c r="D56" i="1"/>
  <c r="F56" i="1" s="1"/>
  <c r="D55" i="1"/>
  <c r="F55" i="1" s="1"/>
  <c r="D54" i="1"/>
  <c r="D53" i="1"/>
  <c r="F44" i="1"/>
  <c r="D43" i="1"/>
  <c r="F43" i="1" s="1"/>
  <c r="F49" i="1"/>
  <c r="F34" i="1"/>
  <c r="D32" i="1"/>
  <c r="F32" i="1" s="1"/>
  <c r="D33" i="1"/>
  <c r="F33" i="1" s="1"/>
  <c r="F48" i="1"/>
  <c r="F40" i="1"/>
  <c r="F42" i="1"/>
  <c r="F45" i="1"/>
  <c r="F46" i="1"/>
  <c r="F47" i="1"/>
  <c r="F51" i="1"/>
  <c r="F52" i="1"/>
  <c r="F29" i="1"/>
  <c r="F30" i="1"/>
  <c r="D24" i="1"/>
  <c r="F24" i="1" s="1"/>
  <c r="F25" i="1"/>
  <c r="F23" i="1"/>
  <c r="F19" i="1"/>
  <c r="F20" i="1"/>
  <c r="F21" i="1"/>
  <c r="F22" i="1"/>
  <c r="F9" i="1"/>
  <c r="D18" i="1"/>
  <c r="F18" i="1" s="1"/>
  <c r="D17" i="1"/>
  <c r="F17" i="1" s="1"/>
  <c r="D16" i="1"/>
  <c r="F12" i="1"/>
  <c r="F11" i="1"/>
  <c r="F10" i="1"/>
  <c r="D5" i="1"/>
  <c r="F5" i="1" s="1"/>
  <c r="D4" i="1"/>
  <c r="F6" i="1"/>
  <c r="D90" i="1" l="1"/>
  <c r="F90" i="1" s="1"/>
  <c r="D58" i="1"/>
  <c r="F58" i="1" s="1"/>
  <c r="F111" i="1"/>
  <c r="D74" i="1"/>
  <c r="F74" i="1" s="1"/>
  <c r="D50" i="1"/>
  <c r="D59" i="1"/>
  <c r="F59" i="1" s="1"/>
  <c r="D62" i="1"/>
  <c r="F62" i="1" s="1"/>
  <c r="D73" i="1"/>
  <c r="F73" i="1" s="1"/>
  <c r="F63" i="1"/>
  <c r="F82" i="1"/>
  <c r="F81" i="1"/>
  <c r="F80" i="1"/>
  <c r="F50" i="1" l="1"/>
  <c r="F15" i="1"/>
  <c r="F14" i="1"/>
  <c r="F26" i="1"/>
  <c r="F28" i="1"/>
  <c r="F7" i="1"/>
  <c r="F8" i="1"/>
  <c r="F13" i="1"/>
  <c r="F16" i="1"/>
  <c r="F27" i="1"/>
  <c r="F54" i="1" l="1"/>
  <c r="F53" i="1"/>
  <c r="F39" i="1"/>
  <c r="F4" i="1"/>
  <c r="F35" i="1" s="1"/>
  <c r="F95" i="1" l="1"/>
  <c r="F113" i="1" s="1"/>
  <c r="B7" i="6"/>
  <c r="B6" i="6" l="1"/>
  <c r="B5" i="6"/>
  <c r="B8" i="6"/>
</calcChain>
</file>

<file path=xl/sharedStrings.xml><?xml version="1.0" encoding="utf-8"?>
<sst xmlns="http://schemas.openxmlformats.org/spreadsheetml/2006/main" count="288" uniqueCount="169">
  <si>
    <t>sada</t>
  </si>
  <si>
    <t>m3</t>
  </si>
  <si>
    <t>m</t>
  </si>
  <si>
    <t>ks</t>
  </si>
  <si>
    <t>Cena celkem bez DPH</t>
  </si>
  <si>
    <t>Celkem</t>
  </si>
  <si>
    <t>bez DPH</t>
  </si>
  <si>
    <t>Jednotka</t>
  </si>
  <si>
    <t>Množství</t>
  </si>
  <si>
    <t>Celková cena bez DPH</t>
  </si>
  <si>
    <t>Materiály</t>
  </si>
  <si>
    <t>Celkem materiály</t>
  </si>
  <si>
    <t>Cena za jedn.</t>
  </si>
  <si>
    <t>Popis</t>
  </si>
  <si>
    <t>Práce v HZS</t>
  </si>
  <si>
    <t>Celkem práce v HZS</t>
  </si>
  <si>
    <t>Investor:</t>
  </si>
  <si>
    <t>Vypracoval:</t>
  </si>
  <si>
    <t>E-mail:</t>
  </si>
  <si>
    <t>Dne:</t>
  </si>
  <si>
    <t>Soupis prací</t>
  </si>
  <si>
    <t>Montážní práce</t>
  </si>
  <si>
    <t>Celkem montážní práce</t>
  </si>
  <si>
    <t>300x4/PE</t>
  </si>
  <si>
    <t>Instalace kabelové komory, vč. podkladního betonu</t>
  </si>
  <si>
    <t xml:space="preserve">Rekonstrukce ulice Výstupní, Ústí nad Labem, SO462 - přeložka Metropolnet </t>
  </si>
  <si>
    <t>Statutární město Ústí nad Labem</t>
  </si>
  <si>
    <t>Velká Hradební 2336/8, 401 00 Ústí nad Labem</t>
  </si>
  <si>
    <t>IČO: 00081531</t>
  </si>
  <si>
    <t>průměr 40/33</t>
  </si>
  <si>
    <t xml:space="preserve">optický kabel 96vl. </t>
  </si>
  <si>
    <t>m2</t>
  </si>
  <si>
    <t>průměr 40/33, fialová</t>
  </si>
  <si>
    <t>průměr 40/33, fialová/1x bílý pruh</t>
  </si>
  <si>
    <t>průměr 40/33, fialová/2x bílý pruh</t>
  </si>
  <si>
    <t>průměr 40/33 / 5xMT10/8</t>
  </si>
  <si>
    <t>průměr 40/33 / OK+2xMT10/8</t>
  </si>
  <si>
    <t>optický kabel 24vl.</t>
  </si>
  <si>
    <t>optický mikrokabel 48vl.</t>
  </si>
  <si>
    <t>10/8</t>
  </si>
  <si>
    <t>mikrotrubička HDPE</t>
  </si>
  <si>
    <t>spojka mikrotrubičky</t>
  </si>
  <si>
    <t>10/8 vč. pojistek</t>
  </si>
  <si>
    <t>kabelová průchodka na mikrotrubičku</t>
  </si>
  <si>
    <t>MT10/8 - mOK</t>
  </si>
  <si>
    <t>koncovka mikrotrubičky</t>
  </si>
  <si>
    <t>10/8 vč. pojistky</t>
  </si>
  <si>
    <t>ochrana sváru optického vlákna</t>
  </si>
  <si>
    <t>60mm</t>
  </si>
  <si>
    <t>doplnění těsnění do stávající optické spojky</t>
  </si>
  <si>
    <t>Jackmoon d40</t>
  </si>
  <si>
    <t>optická spojka vč. kazet pro min. 144 sv. a těsnění vstupů</t>
  </si>
  <si>
    <t>POLYVAULT 2448-760, víko PVC</t>
  </si>
  <si>
    <t>pro vstup trubek HDPE</t>
  </si>
  <si>
    <t>kabelová chránička</t>
  </si>
  <si>
    <t>korugovaná 110/94</t>
  </si>
  <si>
    <t>beton</t>
  </si>
  <si>
    <t>kabelový označník</t>
  </si>
  <si>
    <t>3M</t>
  </si>
  <si>
    <t>kpl</t>
  </si>
  <si>
    <t>kabelový žlab</t>
  </si>
  <si>
    <t>TK1 vč. víka</t>
  </si>
  <si>
    <t>Rozsah nabídky byl upraven dle skutečně plánovaných prací a v kompletním rozsahu přeložek.</t>
  </si>
  <si>
    <t>vytýčení průběhu stávající trasy Metropolnet</t>
  </si>
  <si>
    <t>vytýčení průběhu stávajících inženýrských sítí v prostoru stavby</t>
  </si>
  <si>
    <t>nezpevněný terén</t>
  </si>
  <si>
    <t>výkop jámy pro kabelovou komoru</t>
  </si>
  <si>
    <t>V cenové nabídce není zahrnuto odstranění zpevněných povrchů, ani jejich finální opravy, poplatky za zábory, kompletní demontáž rušených prvků - bude řešeno v rámci hlavní stavby.</t>
  </si>
  <si>
    <t>V cenové nabídce není zahrnuto odstranění zpevněných povrchů, ani jejich finální opravy, poplatky za zábory, kompletní demontáž rušených prvků
 - bude řešeno v rámci hlavní stavby.</t>
  </si>
  <si>
    <t>35x80, vč. záhozu a hutnění</t>
  </si>
  <si>
    <t>35x50, vč. záhozu a hutnění, bez zpevněných povrchů</t>
  </si>
  <si>
    <t>výkop nové trasy - vozovka</t>
  </si>
  <si>
    <t>výkop nové trasy -chodník</t>
  </si>
  <si>
    <t>výkop nové trasy -volný terén</t>
  </si>
  <si>
    <t>50x120, vč. záhozu a hutnění, bez zpevněných povrchů</t>
  </si>
  <si>
    <t xml:space="preserve">výkop nové trasy - asfaltová vozovka </t>
  </si>
  <si>
    <t>50x120, vč. záhozu a hutnění, vč. zpevněných povrchů</t>
  </si>
  <si>
    <t>protlak pod vozovkou</t>
  </si>
  <si>
    <t>pr.125mm</t>
  </si>
  <si>
    <t>písek pro kabelové lože a obsyp prvků</t>
  </si>
  <si>
    <t>pro kabelovou komoru</t>
  </si>
  <si>
    <t>odvoz přebytečné zeminy a vybouraných hmot na skládku vč. poplatku za skládku</t>
  </si>
  <si>
    <t>drobný montážní a čistící materiál</t>
  </si>
  <si>
    <t xml:space="preserve">štěrk </t>
  </si>
  <si>
    <t>krycí deska flex</t>
  </si>
  <si>
    <t>výstražná folie</t>
  </si>
  <si>
    <t>zatěsnění vstupu do kolektoru</t>
  </si>
  <si>
    <t>těsnící materiál - kabelové komory</t>
  </si>
  <si>
    <t>přístupová pojezdová kabelová komora + víko</t>
  </si>
  <si>
    <t>kabelová průchodka HDPE/OK+MT</t>
  </si>
  <si>
    <t>kabelová průchodka HDPE/5xMT</t>
  </si>
  <si>
    <t>kabelová průchodka HDPE/OK</t>
  </si>
  <si>
    <t>spojka pro trubku HDPE</t>
  </si>
  <si>
    <t>trubka HDPE pro optický kabel</t>
  </si>
  <si>
    <t>prostup trubky HDPE 40/33 do kolektoru</t>
  </si>
  <si>
    <t>pokládka výstražné folie</t>
  </si>
  <si>
    <t>pokládka krycí desky</t>
  </si>
  <si>
    <t>pokládka kabelové chráničky</t>
  </si>
  <si>
    <t>pokládka kabelového žlabu</t>
  </si>
  <si>
    <t>instalace kabelového označníku</t>
  </si>
  <si>
    <t>zřízení kabelového lože</t>
  </si>
  <si>
    <t>obetonování chráničky / žlabu / komory</t>
  </si>
  <si>
    <t>provizorní urovnání povrchů</t>
  </si>
  <si>
    <t>pokládka trubky HDPE 40/33 do kabelového lože</t>
  </si>
  <si>
    <t>zatažení trubky HDPE 40/33 do korugované chráničky</t>
  </si>
  <si>
    <t>přerušení stávající obsazené trubky HDPE</t>
  </si>
  <si>
    <t>montáž spojky na HDPE trubce</t>
  </si>
  <si>
    <t>koncovka pro trubku HDPE, s ventilkem</t>
  </si>
  <si>
    <t>montáž koncovky na HDPE trubce</t>
  </si>
  <si>
    <t>montáž kabelové průchodky HDPE/OK</t>
  </si>
  <si>
    <t>montáž kabelové průchodky HDPE/5xMT</t>
  </si>
  <si>
    <t>montáž kabelové průchodky HDPE/OK+MT</t>
  </si>
  <si>
    <t>montáž spojky MATRIX průběžná</t>
  </si>
  <si>
    <t>práce ve stávající optické spojce</t>
  </si>
  <si>
    <t>zafouknutí sady 5xMT do prázdné trubky HDPE 40/33</t>
  </si>
  <si>
    <t>přifouknutí sady 2xMT do obsazené trubky HDPE 40/33</t>
  </si>
  <si>
    <t>montáž spojky mikrotrubičky</t>
  </si>
  <si>
    <t>montáž koncovky mikrotrubičky</t>
  </si>
  <si>
    <t>montáž kabelové průchodky na mikrotrubičku</t>
  </si>
  <si>
    <t>demontáž stávající optické spojky z KK</t>
  </si>
  <si>
    <t>kompletace a montáž optické spojky do KK</t>
  </si>
  <si>
    <t>práce ve stávajícím optickém rozvaděči na stožáru VO</t>
  </si>
  <si>
    <t>pronájem montážní plošiny</t>
  </si>
  <si>
    <t>hod</t>
  </si>
  <si>
    <t>odpojení mOK / OK v optické spojce / rozvaděči</t>
  </si>
  <si>
    <t>příprava mOK / OK pro ukončení (bez svárů vláken)</t>
  </si>
  <si>
    <t>kalibrace MT</t>
  </si>
  <si>
    <t>kalibrace HDPE</t>
  </si>
  <si>
    <t>tlaková zkouška HDPE</t>
  </si>
  <si>
    <t>úsek</t>
  </si>
  <si>
    <t>vyfouknutí stávajícího mOK / OK</t>
  </si>
  <si>
    <t>zafouknutí mOK / OK do nové trasy</t>
  </si>
  <si>
    <t>zřízení zafukovacího místa</t>
  </si>
  <si>
    <t>svár optického vlákna</t>
  </si>
  <si>
    <t>vlákno</t>
  </si>
  <si>
    <t>práce ve stávající kabelové komoře, vymotání rezerv</t>
  </si>
  <si>
    <t>formování rezerv mOK / OK</t>
  </si>
  <si>
    <t>komplexní měření optického vlákna před přeložkou</t>
  </si>
  <si>
    <t>komplexní měření optického vlákna po přeložce</t>
  </si>
  <si>
    <t>Přepojení obou kabelů bude probíhat samostatně, neboť budou vzájemně sloužit pro přepojení provozu.</t>
  </si>
  <si>
    <t>vypracování dokumentace skutečného provedení</t>
  </si>
  <si>
    <t>geodetické vytýčení průběhu nové trasy</t>
  </si>
  <si>
    <t>geodetické zaměření trasy</t>
  </si>
  <si>
    <t>vyhotovení geometrického plánu</t>
  </si>
  <si>
    <t>úsek 100m</t>
  </si>
  <si>
    <t>projektová dokumentace RDS</t>
  </si>
  <si>
    <t>územní vlivy</t>
  </si>
  <si>
    <t>práce v HZS</t>
  </si>
  <si>
    <t>koordinace, stavbyvedoucí</t>
  </si>
  <si>
    <t>doprava osob, materiálu a techniky</t>
  </si>
  <si>
    <t>Miloslav Žatecký</t>
  </si>
  <si>
    <t>miloslav.zatecky@metropolnet.cz</t>
  </si>
  <si>
    <t>zajištění BOZP</t>
  </si>
  <si>
    <t>spolupráce pracovníků THMU v prostorách kolektoru</t>
  </si>
  <si>
    <t>odkopání a demolice rušené kabelové komory</t>
  </si>
  <si>
    <t>ekologická likvidace rušeného OK a kabelových komor</t>
  </si>
  <si>
    <t>smyčkování kabelu</t>
  </si>
  <si>
    <t>volná vlákna</t>
  </si>
  <si>
    <t>přepojování provozů na vláknech</t>
  </si>
  <si>
    <t>výkop sondy pro ověření polohy sítí, následný zásyp s hutněním</t>
  </si>
  <si>
    <t>výkop jámy v místě propojení stávající a nové trasy, starovací a cílové jámy protlaku, pro vstup do kolektoru, následný zásyp s hutněním</t>
  </si>
  <si>
    <t>propojení trubky v prostoru kolektoru vč. prodloužení trubky</t>
  </si>
  <si>
    <t>příplatek za přepojení za provozu - v nočních hodinách / o víkendu (zafukování + optika)</t>
  </si>
  <si>
    <t>koordinace a dohled pracovníků Metropolnet</t>
  </si>
  <si>
    <t>pro FIST-GCO-BC6</t>
  </si>
  <si>
    <t>FIST-GCO-BC6</t>
  </si>
  <si>
    <t>spojka na trubku HDPE 40/33 průběžná rozšířená</t>
  </si>
  <si>
    <t>Matrix I 40/40</t>
  </si>
  <si>
    <t>využije se stávající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</si>
</sst>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\ &quot;Kč&quot;"/>
    <numFmt numFmtId="165" formatCode="#,##0.0\ &quot;Kč&quot;"/>
    <numFmt numFmtId="166" formatCode="#,##0.0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1"/>
      <color theme="10"/>
      <name val="Calibri"/>
      <family val="2"/>
      <charset val="238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</cellStyleXfs>
  <cellXfs count="87">
    <xf numFmtId="0" fontId="0" fillId="0" borderId="0" xfId="0"/>
    <xf numFmtId="0" fontId="1" fillId="0" borderId="4" xfId="0" applyFont="1" applyBorder="1" applyAlignment="1">
      <alignment horizontal="center"/>
    </xf>
    <xf numFmtId="164" fontId="0" fillId="0" borderId="0" xfId="0" applyNumberFormat="1"/>
    <xf numFmtId="0" fontId="4" fillId="0" borderId="0" xfId="0" applyFont="1"/>
    <xf numFmtId="0" fontId="5" fillId="0" borderId="0" xfId="0" applyFont="1"/>
    <xf numFmtId="164" fontId="5" fillId="0" borderId="0" xfId="0" applyNumberFormat="1" applyFont="1"/>
    <xf numFmtId="0" fontId="6" fillId="3" borderId="0" xfId="0" applyFont="1" applyFill="1"/>
    <xf numFmtId="0" fontId="7" fillId="0" borderId="0" xfId="0" applyFont="1" applyAlignment="1">
      <alignment horizontal="center"/>
    </xf>
    <xf numFmtId="164" fontId="7" fillId="0" borderId="9" xfId="0" applyNumberFormat="1" applyFont="1" applyBorder="1"/>
    <xf numFmtId="0" fontId="2" fillId="3" borderId="10" xfId="0" applyFont="1" applyFill="1" applyBorder="1"/>
    <xf numFmtId="164" fontId="2" fillId="3" borderId="10" xfId="0" applyNumberFormat="1" applyFont="1" applyFill="1" applyBorder="1"/>
    <xf numFmtId="0" fontId="1" fillId="0" borderId="11" xfId="0" applyFont="1" applyBorder="1" applyAlignment="1">
      <alignment horizontal="center"/>
    </xf>
    <xf numFmtId="164" fontId="1" fillId="0" borderId="11" xfId="0" applyNumberFormat="1" applyFont="1" applyBorder="1"/>
    <xf numFmtId="0" fontId="1" fillId="0" borderId="12" xfId="0" applyFont="1" applyBorder="1"/>
    <xf numFmtId="0" fontId="7" fillId="0" borderId="13" xfId="0" applyFont="1" applyBorder="1"/>
    <xf numFmtId="0" fontId="7" fillId="0" borderId="4" xfId="0" applyFont="1" applyBorder="1"/>
    <xf numFmtId="164" fontId="8" fillId="0" borderId="4" xfId="0" applyNumberFormat="1" applyFont="1" applyBorder="1"/>
    <xf numFmtId="0" fontId="7" fillId="0" borderId="4" xfId="0" applyFont="1" applyBorder="1" applyAlignment="1">
      <alignment horizontal="center"/>
    </xf>
    <xf numFmtId="164" fontId="7" fillId="0" borderId="14" xfId="0" applyNumberFormat="1" applyFont="1" applyBorder="1"/>
    <xf numFmtId="0" fontId="10" fillId="0" borderId="0" xfId="0" applyFont="1"/>
    <xf numFmtId="164" fontId="11" fillId="0" borderId="0" xfId="0" applyNumberFormat="1" applyFont="1"/>
    <xf numFmtId="0" fontId="11" fillId="0" borderId="0" xfId="0" applyFont="1"/>
    <xf numFmtId="0" fontId="12" fillId="0" borderId="0" xfId="0" applyFont="1" applyAlignment="1">
      <alignment horizontal="right" vertical="top"/>
    </xf>
    <xf numFmtId="0" fontId="12" fillId="0" borderId="0" xfId="0" applyFont="1" applyAlignment="1">
      <alignment horizontal="left" vertical="top" indent="1"/>
    </xf>
    <xf numFmtId="0" fontId="13" fillId="0" borderId="0" xfId="0" applyFont="1" applyAlignment="1">
      <alignment vertical="top"/>
    </xf>
    <xf numFmtId="0" fontId="14" fillId="0" borderId="0" xfId="0" applyFont="1" applyAlignment="1">
      <alignment horizontal="right" vertical="top"/>
    </xf>
    <xf numFmtId="0" fontId="14" fillId="0" borderId="0" xfId="0" applyFont="1" applyAlignment="1">
      <alignment horizontal="left" vertical="top" indent="1"/>
    </xf>
    <xf numFmtId="0" fontId="15" fillId="0" borderId="0" xfId="1" applyAlignment="1" applyProtection="1">
      <alignment horizontal="left" vertical="top" indent="1"/>
    </xf>
    <xf numFmtId="14" fontId="14" fillId="0" borderId="0" xfId="0" applyNumberFormat="1" applyFont="1" applyAlignment="1">
      <alignment horizontal="left" vertical="top" indent="1"/>
    </xf>
    <xf numFmtId="0" fontId="9" fillId="3" borderId="0" xfId="0" applyFont="1" applyFill="1"/>
    <xf numFmtId="0" fontId="0" fillId="3" borderId="0" xfId="0" applyFill="1"/>
    <xf numFmtId="0" fontId="7" fillId="0" borderId="15" xfId="0" applyFont="1" applyBorder="1"/>
    <xf numFmtId="0" fontId="7" fillId="0" borderId="0" xfId="0" applyFont="1"/>
    <xf numFmtId="164" fontId="8" fillId="0" borderId="0" xfId="0" applyNumberFormat="1" applyFont="1"/>
    <xf numFmtId="0" fontId="17" fillId="0" borderId="3" xfId="0" applyFont="1" applyFill="1" applyBorder="1" applyAlignment="1">
      <alignment vertical="top" wrapText="1"/>
    </xf>
    <xf numFmtId="0" fontId="0" fillId="0" borderId="3" xfId="0" applyFill="1" applyBorder="1" applyAlignment="1">
      <alignment vertical="top"/>
    </xf>
    <xf numFmtId="0" fontId="0" fillId="0" borderId="2" xfId="0" applyFill="1" applyBorder="1" applyAlignment="1">
      <alignment vertical="top" wrapText="1"/>
    </xf>
    <xf numFmtId="0" fontId="0" fillId="0" borderId="17" xfId="0" applyFill="1" applyBorder="1" applyAlignment="1">
      <alignment vertical="top" wrapText="1"/>
    </xf>
    <xf numFmtId="0" fontId="0" fillId="0" borderId="16" xfId="0" applyFill="1" applyBorder="1" applyAlignment="1">
      <alignment vertical="top"/>
    </xf>
    <xf numFmtId="0" fontId="0" fillId="0" borderId="3" xfId="0" applyFill="1" applyBorder="1" applyAlignment="1">
      <alignment vertical="top" wrapText="1"/>
    </xf>
    <xf numFmtId="0" fontId="7" fillId="0" borderId="6" xfId="0" applyFont="1" applyBorder="1" applyAlignment="1">
      <alignment vertical="top"/>
    </xf>
    <xf numFmtId="0" fontId="7" fillId="0" borderId="7" xfId="0" applyFont="1" applyBorder="1" applyAlignment="1">
      <alignment vertical="top" wrapText="1"/>
    </xf>
    <xf numFmtId="0" fontId="7" fillId="0" borderId="6" xfId="0" applyFont="1" applyBorder="1" applyAlignment="1">
      <alignment horizontal="center" vertical="top"/>
    </xf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center" vertical="top"/>
    </xf>
    <xf numFmtId="3" fontId="0" fillId="0" borderId="3" xfId="0" applyNumberFormat="1" applyFill="1" applyBorder="1" applyAlignment="1">
      <alignment horizontal="center" vertical="top"/>
    </xf>
    <xf numFmtId="0" fontId="0" fillId="0" borderId="2" xfId="0" applyFill="1" applyBorder="1" applyAlignment="1">
      <alignment horizontal="center" vertical="top"/>
    </xf>
    <xf numFmtId="164" fontId="0" fillId="0" borderId="3" xfId="0" applyNumberFormat="1" applyBorder="1" applyAlignment="1">
      <alignment vertical="top"/>
    </xf>
    <xf numFmtId="3" fontId="0" fillId="0" borderId="16" xfId="0" applyNumberFormat="1" applyFill="1" applyBorder="1" applyAlignment="1">
      <alignment horizontal="center" vertical="top"/>
    </xf>
    <xf numFmtId="0" fontId="0" fillId="0" borderId="17" xfId="0" applyFill="1" applyBorder="1" applyAlignment="1">
      <alignment horizontal="center" vertical="top"/>
    </xf>
    <xf numFmtId="164" fontId="8" fillId="0" borderId="6" xfId="0" applyNumberFormat="1" applyFont="1" applyBorder="1" applyAlignment="1">
      <alignment vertical="top"/>
    </xf>
    <xf numFmtId="0" fontId="7" fillId="0" borderId="7" xfId="0" applyFont="1" applyBorder="1" applyAlignment="1">
      <alignment horizontal="center" vertical="top"/>
    </xf>
    <xf numFmtId="164" fontId="7" fillId="0" borderId="6" xfId="0" applyNumberFormat="1" applyFont="1" applyBorder="1" applyAlignment="1">
      <alignment vertical="top"/>
    </xf>
    <xf numFmtId="0" fontId="3" fillId="2" borderId="3" xfId="0" applyFont="1" applyFill="1" applyBorder="1" applyAlignment="1">
      <alignment vertical="top" wrapText="1"/>
    </xf>
    <xf numFmtId="0" fontId="0" fillId="2" borderId="2" xfId="0" applyFill="1" applyBorder="1" applyAlignment="1">
      <alignment vertical="top" wrapText="1"/>
    </xf>
    <xf numFmtId="3" fontId="3" fillId="2" borderId="3" xfId="0" applyNumberFormat="1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/>
    </xf>
    <xf numFmtId="49" fontId="0" fillId="2" borderId="2" xfId="0" applyNumberFormat="1" applyFill="1" applyBorder="1" applyAlignment="1">
      <alignment vertical="top" wrapText="1"/>
    </xf>
    <xf numFmtId="3" fontId="3" fillId="0" borderId="3" xfId="0" applyNumberFormat="1" applyFont="1" applyFill="1" applyBorder="1" applyAlignment="1">
      <alignment horizontal="center" vertical="top"/>
    </xf>
    <xf numFmtId="0" fontId="0" fillId="2" borderId="3" xfId="0" applyFill="1" applyBorder="1" applyAlignment="1">
      <alignment vertical="top" wrapText="1"/>
    </xf>
    <xf numFmtId="3" fontId="0" fillId="2" borderId="3" xfId="0" applyNumberFormat="1" applyFill="1" applyBorder="1" applyAlignment="1">
      <alignment horizontal="center" vertical="top"/>
    </xf>
    <xf numFmtId="0" fontId="0" fillId="2" borderId="2" xfId="0" applyFill="1" applyBorder="1" applyAlignment="1">
      <alignment horizontal="center" vertical="top"/>
    </xf>
    <xf numFmtId="166" fontId="0" fillId="2" borderId="3" xfId="0" applyNumberFormat="1" applyFill="1" applyBorder="1" applyAlignment="1">
      <alignment horizontal="center" vertical="top"/>
    </xf>
    <xf numFmtId="166" fontId="0" fillId="0" borderId="3" xfId="0" applyNumberFormat="1" applyFill="1" applyBorder="1" applyAlignment="1">
      <alignment horizontal="center" vertical="top"/>
    </xf>
    <xf numFmtId="0" fontId="7" fillId="2" borderId="6" xfId="0" applyFont="1" applyFill="1" applyBorder="1" applyAlignment="1">
      <alignment vertical="top"/>
    </xf>
    <xf numFmtId="0" fontId="7" fillId="2" borderId="7" xfId="0" applyFont="1" applyFill="1" applyBorder="1" applyAlignment="1">
      <alignment vertical="top" wrapText="1"/>
    </xf>
    <xf numFmtId="0" fontId="7" fillId="2" borderId="6" xfId="0" applyFont="1" applyFill="1" applyBorder="1" applyAlignment="1">
      <alignment horizontal="center" vertical="top"/>
    </xf>
    <xf numFmtId="0" fontId="7" fillId="2" borderId="7" xfId="0" applyFont="1" applyFill="1" applyBorder="1" applyAlignment="1">
      <alignment horizontal="center" vertical="top"/>
    </xf>
    <xf numFmtId="0" fontId="7" fillId="2" borderId="8" xfId="0" applyFont="1" applyFill="1" applyBorder="1" applyAlignment="1">
      <alignment vertical="top"/>
    </xf>
    <xf numFmtId="164" fontId="8" fillId="2" borderId="8" xfId="0" applyNumberFormat="1" applyFont="1" applyFill="1" applyBorder="1" applyAlignment="1">
      <alignment vertical="top"/>
    </xf>
    <xf numFmtId="0" fontId="7" fillId="2" borderId="8" xfId="0" applyFont="1" applyFill="1" applyBorder="1" applyAlignment="1">
      <alignment horizontal="center" vertical="top"/>
    </xf>
    <xf numFmtId="164" fontId="7" fillId="0" borderId="8" xfId="0" applyNumberFormat="1" applyFont="1" applyBorder="1" applyAlignment="1">
      <alignment vertical="top"/>
    </xf>
    <xf numFmtId="0" fontId="0" fillId="2" borderId="0" xfId="0" applyFill="1" applyAlignment="1">
      <alignment vertical="top"/>
    </xf>
    <xf numFmtId="0" fontId="0" fillId="2" borderId="5" xfId="0" applyFill="1" applyBorder="1" applyAlignment="1">
      <alignment vertical="top"/>
    </xf>
    <xf numFmtId="164" fontId="3" fillId="2" borderId="5" xfId="0" applyNumberFormat="1" applyFont="1" applyFill="1" applyBorder="1" applyAlignment="1">
      <alignment vertical="top"/>
    </xf>
    <xf numFmtId="0" fontId="0" fillId="2" borderId="5" xfId="0" applyFill="1" applyBorder="1" applyAlignment="1">
      <alignment horizontal="center" vertical="top"/>
    </xf>
    <xf numFmtId="164" fontId="0" fillId="0" borderId="5" xfId="0" applyNumberFormat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7" fillId="2" borderId="1" xfId="0" applyFont="1" applyFill="1" applyBorder="1" applyAlignment="1">
      <alignment horizontal="right" vertical="top"/>
    </xf>
    <xf numFmtId="0" fontId="7" fillId="2" borderId="1" xfId="0" applyFont="1" applyFill="1" applyBorder="1" applyAlignment="1">
      <alignment horizontal="center" vertical="top"/>
    </xf>
    <xf numFmtId="3" fontId="7" fillId="0" borderId="6" xfId="0" applyNumberFormat="1" applyFont="1" applyBorder="1" applyAlignment="1">
      <alignment horizontal="center" vertical="top"/>
    </xf>
    <xf numFmtId="14" fontId="0" fillId="3" borderId="0" xfId="0" applyNumberFormat="1" applyFill="1"/>
    <xf numFmtId="165" fontId="3" fillId="0" borderId="3" xfId="0" applyNumberFormat="1" applyFont="1" applyFill="1" applyBorder="1" applyAlignment="1">
      <alignment vertical="top"/>
    </xf>
    <xf numFmtId="164" fontId="8" fillId="0" borderId="6" xfId="0" applyNumberFormat="1" applyFont="1" applyFill="1" applyBorder="1" applyAlignment="1">
      <alignment vertical="top"/>
    </xf>
    <xf numFmtId="3" fontId="19" fillId="0" borderId="3" xfId="0" applyNumberFormat="1" applyFont="1" applyFill="1" applyBorder="1" applyAlignment="1">
      <alignment horizontal="center" vertical="top"/>
    </xf>
    <xf numFmtId="0" fontId="18" fillId="0" borderId="0" xfId="0" applyFont="1" applyFill="1" applyAlignment="1">
      <alignment horizontal="left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182880</xdr:colOff>
      <xdr:row>0</xdr:row>
      <xdr:rowOff>22860</xdr:rowOff>
    </xdr:from>
    <xdr:to>
      <xdr:col>8</xdr:col>
      <xdr:colOff>0</xdr:colOff>
      <xdr:row>1</xdr:row>
      <xdr:rowOff>586573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1520" y="22860"/>
          <a:ext cx="2270760" cy="86089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541867</xdr:colOff>
      <xdr:row>0</xdr:row>
      <xdr:rowOff>0</xdr:rowOff>
    </xdr:from>
    <xdr:to>
      <xdr:col>6</xdr:col>
      <xdr:colOff>1694</xdr:colOff>
      <xdr:row>1</xdr:row>
      <xdr:rowOff>200493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98267" y="0"/>
          <a:ext cx="2270760" cy="8608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iloslav.zatecky@metropolnet.cz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view="pageBreakPreview" zoomScaleNormal="100" zoomScaleSheetLayoutView="100" workbookViewId="0">
      <selection activeCell="A18" sqref="A18:H18"/>
    </sheetView>
  </sheetViews>
  <sheetFormatPr defaultRowHeight="14.4" x14ac:dyDescent="0.3"/>
  <cols>
    <col min="1" max="1" width="22.6640625" customWidth="1"/>
    <col min="2" max="2" width="23.109375" customWidth="1"/>
    <col min="8" max="8" width="9.109375" customWidth="1"/>
  </cols>
  <sheetData>
    <row r="1" spans="1:8" ht="23.4" customHeight="1" x14ac:dyDescent="0.3"/>
    <row r="2" spans="1:8" ht="54.6" customHeight="1" x14ac:dyDescent="0.4">
      <c r="A2" s="3" t="s">
        <v>20</v>
      </c>
    </row>
    <row r="3" spans="1:8" ht="15.6" x14ac:dyDescent="0.3">
      <c r="A3" s="29" t="s">
        <v>25</v>
      </c>
      <c r="B3" s="30"/>
      <c r="C3" s="30"/>
      <c r="D3" s="30"/>
      <c r="E3" s="30"/>
      <c r="F3" s="30"/>
      <c r="G3" s="30"/>
      <c r="H3" s="30"/>
    </row>
    <row r="5" spans="1:8" ht="15.6" x14ac:dyDescent="0.3">
      <c r="A5" s="19" t="s">
        <v>10</v>
      </c>
      <c r="B5" s="20">
        <f>'Položkový rozpočet'!F35</f>
        <v>0</v>
      </c>
      <c r="C5" s="21" t="s">
        <v>6</v>
      </c>
    </row>
    <row r="6" spans="1:8" ht="15.6" x14ac:dyDescent="0.3">
      <c r="A6" s="21" t="s">
        <v>21</v>
      </c>
      <c r="B6" s="20">
        <f>'Položkový rozpočet'!F95</f>
        <v>0</v>
      </c>
      <c r="C6" s="21" t="s">
        <v>6</v>
      </c>
    </row>
    <row r="7" spans="1:8" ht="15.6" x14ac:dyDescent="0.3">
      <c r="A7" s="21" t="s">
        <v>14</v>
      </c>
      <c r="B7" s="20">
        <f>'Položkový rozpočet'!F111</f>
        <v>0</v>
      </c>
      <c r="C7" s="21" t="s">
        <v>6</v>
      </c>
    </row>
    <row r="8" spans="1:8" ht="17.399999999999999" x14ac:dyDescent="0.3">
      <c r="A8" s="4" t="s">
        <v>5</v>
      </c>
      <c r="B8" s="5">
        <f>'Položkový rozpočet'!F113</f>
        <v>0</v>
      </c>
      <c r="C8" s="4" t="s">
        <v>6</v>
      </c>
      <c r="D8" s="4"/>
      <c r="E8" s="4"/>
      <c r="F8" s="4"/>
      <c r="G8" s="4"/>
    </row>
    <row r="9" spans="1:8" ht="17.399999999999999" x14ac:dyDescent="0.3">
      <c r="A9" s="4"/>
      <c r="B9" s="5"/>
      <c r="C9" s="4"/>
      <c r="D9" s="4"/>
      <c r="E9" s="4"/>
      <c r="F9" s="4"/>
      <c r="G9" s="4"/>
    </row>
    <row r="10" spans="1:8" ht="17.399999999999999" x14ac:dyDescent="0.3">
      <c r="A10" s="22" t="s">
        <v>16</v>
      </c>
      <c r="B10" s="23" t="s">
        <v>26</v>
      </c>
      <c r="C10" s="4"/>
      <c r="D10" s="4"/>
      <c r="E10" s="4"/>
      <c r="F10" s="4"/>
      <c r="G10" s="4"/>
    </row>
    <row r="11" spans="1:8" ht="17.399999999999999" x14ac:dyDescent="0.3">
      <c r="A11" s="24"/>
      <c r="B11" s="23" t="s">
        <v>27</v>
      </c>
      <c r="C11" s="4"/>
      <c r="D11" s="4"/>
      <c r="E11" s="4"/>
      <c r="F11" s="4"/>
      <c r="G11" s="4"/>
    </row>
    <row r="12" spans="1:8" ht="17.399999999999999" x14ac:dyDescent="0.3">
      <c r="A12" s="24"/>
      <c r="B12" s="23" t="s">
        <v>28</v>
      </c>
      <c r="C12" s="4"/>
      <c r="D12" s="4"/>
      <c r="E12" s="4"/>
      <c r="F12" s="4"/>
      <c r="G12" s="4"/>
    </row>
    <row r="13" spans="1:8" ht="17.399999999999999" x14ac:dyDescent="0.3">
      <c r="A13" s="24"/>
      <c r="B13" s="23"/>
      <c r="C13" s="4"/>
      <c r="D13" s="4"/>
      <c r="E13" s="4"/>
      <c r="F13" s="4"/>
      <c r="G13" s="4"/>
    </row>
    <row r="14" spans="1:8" ht="17.399999999999999" x14ac:dyDescent="0.3">
      <c r="A14" s="25" t="s">
        <v>17</v>
      </c>
      <c r="B14" s="26" t="s">
        <v>150</v>
      </c>
      <c r="C14" s="4"/>
      <c r="D14" s="4"/>
      <c r="E14" s="4"/>
      <c r="F14" s="4"/>
      <c r="G14" s="4"/>
    </row>
    <row r="15" spans="1:8" ht="17.399999999999999" x14ac:dyDescent="0.3">
      <c r="A15" s="25" t="s">
        <v>18</v>
      </c>
      <c r="B15" s="27" t="s">
        <v>151</v>
      </c>
      <c r="C15" s="4"/>
      <c r="D15" s="4"/>
      <c r="E15" s="4"/>
      <c r="F15" s="4"/>
      <c r="G15" s="4"/>
    </row>
    <row r="16" spans="1:8" ht="17.399999999999999" x14ac:dyDescent="0.3">
      <c r="A16" s="25" t="s">
        <v>19</v>
      </c>
      <c r="B16" s="28">
        <v>45093</v>
      </c>
      <c r="C16" s="4"/>
      <c r="D16" s="4"/>
      <c r="E16" s="4"/>
      <c r="F16" s="4"/>
      <c r="G16" s="4"/>
    </row>
    <row r="17" spans="1:8" ht="17.399999999999999" x14ac:dyDescent="0.3">
      <c r="A17" s="24"/>
      <c r="B17" s="24"/>
      <c r="C17" s="4"/>
      <c r="D17" s="4"/>
      <c r="E17" s="4"/>
      <c r="F17" s="4"/>
      <c r="G17" s="4"/>
    </row>
    <row r="18" spans="1:8" ht="41.4" customHeight="1" x14ac:dyDescent="0.35">
      <c r="A18" s="86" t="s">
        <v>62</v>
      </c>
      <c r="B18" s="86"/>
      <c r="C18" s="86"/>
      <c r="D18" s="86"/>
      <c r="E18" s="86"/>
      <c r="F18" s="86"/>
      <c r="G18" s="86"/>
      <c r="H18" s="86"/>
    </row>
    <row r="19" spans="1:8" ht="48.6" customHeight="1" x14ac:dyDescent="0.35">
      <c r="A19" s="86" t="s">
        <v>67</v>
      </c>
      <c r="B19" s="86"/>
      <c r="C19" s="86"/>
      <c r="D19" s="86"/>
      <c r="E19" s="86"/>
      <c r="F19" s="86"/>
      <c r="G19" s="86"/>
      <c r="H19" s="86"/>
    </row>
    <row r="20" spans="1:8" ht="43.8" customHeight="1" x14ac:dyDescent="0.35">
      <c r="A20" s="86" t="s">
        <v>139</v>
      </c>
      <c r="B20" s="86"/>
      <c r="C20" s="86"/>
      <c r="D20" s="86"/>
      <c r="E20" s="86"/>
      <c r="F20" s="86"/>
      <c r="G20" s="86"/>
      <c r="H20" s="86"/>
    </row>
    <row r="21" spans="1:8" ht="17.399999999999999" x14ac:dyDescent="0.3">
      <c r="A21" s="24"/>
      <c r="B21" s="24"/>
      <c r="C21" s="4"/>
      <c r="D21" s="4"/>
      <c r="E21" s="4"/>
      <c r="F21" s="4"/>
      <c r="G21" s="4"/>
    </row>
    <row r="22" spans="1:8" x14ac:dyDescent="0.3">
      <c r="A22" s="24"/>
      <c r="B22" s="24"/>
    </row>
    <row r="23" spans="1:8" x14ac:dyDescent="0.3">
      <c r="A23" s="24"/>
      <c r="B23" s="24"/>
    </row>
  </sheetData>
  <mergeCells count="3">
    <mergeCell ref="A18:H18"/>
    <mergeCell ref="A19:H19"/>
    <mergeCell ref="A20:H20"/>
  </mergeCells>
  <hyperlinks>
    <hyperlink ref="B15" r:id="rId1"/>
  </hyperlinks>
  <pageMargins left="0.7" right="0.7" top="0.78740157499999996" bottom="0.78740157499999996" header="0.3" footer="0.3"/>
  <pageSetup paperSize="9" orientation="landscape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7"/>
  <sheetViews>
    <sheetView view="pageBreakPreview" zoomScale="90" zoomScaleNormal="100" zoomScaleSheetLayoutView="90" workbookViewId="0">
      <selection activeCell="F7" sqref="F7"/>
    </sheetView>
  </sheetViews>
  <sheetFormatPr defaultRowHeight="14.4" x14ac:dyDescent="0.3"/>
  <cols>
    <col min="1" max="1" width="53.109375" customWidth="1"/>
    <col min="2" max="2" width="31.44140625" customWidth="1"/>
    <col min="3" max="3" width="13.88671875" bestFit="1" customWidth="1"/>
    <col min="4" max="4" width="9.44140625" bestFit="1" customWidth="1"/>
    <col min="5" max="5" width="9.5546875" bestFit="1" customWidth="1"/>
    <col min="6" max="6" width="22" customWidth="1"/>
    <col min="7" max="7" width="1.109375" customWidth="1"/>
  </cols>
  <sheetData>
    <row r="1" spans="1:6" ht="52.2" customHeight="1" x14ac:dyDescent="0.3">
      <c r="A1" s="29" t="s">
        <v>25</v>
      </c>
      <c r="B1" s="30"/>
      <c r="C1" s="30"/>
      <c r="D1" s="30"/>
      <c r="E1" s="30"/>
      <c r="F1" s="30"/>
    </row>
    <row r="2" spans="1:6" ht="33" customHeight="1" thickBot="1" x14ac:dyDescent="0.4">
      <c r="A2" s="6"/>
      <c r="B2" s="30"/>
      <c r="C2" s="30"/>
      <c r="D2" s="30"/>
      <c r="E2" s="30"/>
      <c r="F2" s="82">
        <v>45093</v>
      </c>
    </row>
    <row r="3" spans="1:6" ht="16.2" thickBot="1" x14ac:dyDescent="0.35">
      <c r="A3" s="43" t="s">
        <v>10</v>
      </c>
      <c r="B3" s="43" t="s">
        <v>13</v>
      </c>
      <c r="C3" s="44" t="s">
        <v>12</v>
      </c>
      <c r="D3" s="45" t="s">
        <v>8</v>
      </c>
      <c r="E3" s="45" t="s">
        <v>7</v>
      </c>
      <c r="F3" s="44" t="s">
        <v>9</v>
      </c>
    </row>
    <row r="4" spans="1:6" x14ac:dyDescent="0.3">
      <c r="A4" s="54" t="s">
        <v>93</v>
      </c>
      <c r="B4" s="55" t="s">
        <v>32</v>
      </c>
      <c r="C4" s="83"/>
      <c r="D4" s="56">
        <f>20+310+215+85</f>
        <v>630</v>
      </c>
      <c r="E4" s="57" t="s">
        <v>2</v>
      </c>
      <c r="F4" s="48">
        <f t="shared" ref="F4:F94" si="0">C4*D4</f>
        <v>0</v>
      </c>
    </row>
    <row r="5" spans="1:6" x14ac:dyDescent="0.3">
      <c r="A5" s="54" t="s">
        <v>93</v>
      </c>
      <c r="B5" s="55" t="s">
        <v>33</v>
      </c>
      <c r="C5" s="83"/>
      <c r="D5" s="56">
        <f>20+310+215</f>
        <v>545</v>
      </c>
      <c r="E5" s="57" t="s">
        <v>2</v>
      </c>
      <c r="F5" s="48">
        <f t="shared" si="0"/>
        <v>0</v>
      </c>
    </row>
    <row r="6" spans="1:6" x14ac:dyDescent="0.3">
      <c r="A6" s="54" t="s">
        <v>93</v>
      </c>
      <c r="B6" s="55" t="s">
        <v>34</v>
      </c>
      <c r="C6" s="83"/>
      <c r="D6" s="56">
        <v>545</v>
      </c>
      <c r="E6" s="57" t="s">
        <v>2</v>
      </c>
      <c r="F6" s="48">
        <f t="shared" si="0"/>
        <v>0</v>
      </c>
    </row>
    <row r="7" spans="1:6" x14ac:dyDescent="0.3">
      <c r="A7" s="54" t="s">
        <v>92</v>
      </c>
      <c r="B7" s="55" t="s">
        <v>29</v>
      </c>
      <c r="C7" s="83"/>
      <c r="D7" s="56">
        <v>19</v>
      </c>
      <c r="E7" s="57" t="s">
        <v>3</v>
      </c>
      <c r="F7" s="48">
        <f t="shared" si="0"/>
        <v>0</v>
      </c>
    </row>
    <row r="8" spans="1:6" x14ac:dyDescent="0.3">
      <c r="A8" s="54" t="s">
        <v>107</v>
      </c>
      <c r="B8" s="55" t="s">
        <v>29</v>
      </c>
      <c r="C8" s="83"/>
      <c r="D8" s="56">
        <v>2</v>
      </c>
      <c r="E8" s="57" t="s">
        <v>3</v>
      </c>
      <c r="F8" s="48">
        <f t="shared" si="0"/>
        <v>0</v>
      </c>
    </row>
    <row r="9" spans="1:6" x14ac:dyDescent="0.3">
      <c r="A9" s="54" t="s">
        <v>91</v>
      </c>
      <c r="B9" s="55" t="s">
        <v>50</v>
      </c>
      <c r="C9" s="83"/>
      <c r="D9" s="56">
        <v>2</v>
      </c>
      <c r="E9" s="57" t="s">
        <v>3</v>
      </c>
      <c r="F9" s="48">
        <f t="shared" si="0"/>
        <v>0</v>
      </c>
    </row>
    <row r="10" spans="1:6" x14ac:dyDescent="0.3">
      <c r="A10" s="54" t="s">
        <v>90</v>
      </c>
      <c r="B10" s="55" t="s">
        <v>35</v>
      </c>
      <c r="C10" s="83"/>
      <c r="D10" s="56">
        <v>4</v>
      </c>
      <c r="E10" s="57" t="s">
        <v>3</v>
      </c>
      <c r="F10" s="48">
        <f t="shared" si="0"/>
        <v>0</v>
      </c>
    </row>
    <row r="11" spans="1:6" x14ac:dyDescent="0.3">
      <c r="A11" s="54" t="s">
        <v>89</v>
      </c>
      <c r="B11" s="55" t="s">
        <v>36</v>
      </c>
      <c r="C11" s="83"/>
      <c r="D11" s="56">
        <v>4</v>
      </c>
      <c r="E11" s="57" t="s">
        <v>3</v>
      </c>
      <c r="F11" s="48">
        <f t="shared" si="0"/>
        <v>0</v>
      </c>
    </row>
    <row r="12" spans="1:6" x14ac:dyDescent="0.3">
      <c r="A12" s="54" t="s">
        <v>166</v>
      </c>
      <c r="B12" s="55" t="s">
        <v>167</v>
      </c>
      <c r="C12" s="83"/>
      <c r="D12" s="56">
        <v>2</v>
      </c>
      <c r="E12" s="57" t="s">
        <v>3</v>
      </c>
      <c r="F12" s="48">
        <f t="shared" si="0"/>
        <v>0</v>
      </c>
    </row>
    <row r="13" spans="1:6" x14ac:dyDescent="0.3">
      <c r="A13" s="54" t="s">
        <v>30</v>
      </c>
      <c r="B13" s="55"/>
      <c r="C13" s="83"/>
      <c r="D13" s="56">
        <v>1220</v>
      </c>
      <c r="E13" s="57" t="s">
        <v>2</v>
      </c>
      <c r="F13" s="48">
        <f t="shared" si="0"/>
        <v>0</v>
      </c>
    </row>
    <row r="14" spans="1:6" x14ac:dyDescent="0.3">
      <c r="A14" s="54" t="s">
        <v>37</v>
      </c>
      <c r="B14" s="55"/>
      <c r="C14" s="83"/>
      <c r="D14" s="56">
        <v>435</v>
      </c>
      <c r="E14" s="57" t="s">
        <v>2</v>
      </c>
      <c r="F14" s="48">
        <f t="shared" si="0"/>
        <v>0</v>
      </c>
    </row>
    <row r="15" spans="1:6" x14ac:dyDescent="0.3">
      <c r="A15" s="54" t="s">
        <v>38</v>
      </c>
      <c r="B15" s="55" t="s">
        <v>168</v>
      </c>
      <c r="C15" s="83"/>
      <c r="D15" s="56">
        <v>0</v>
      </c>
      <c r="E15" s="57" t="s">
        <v>2</v>
      </c>
      <c r="F15" s="48">
        <f t="shared" si="0"/>
        <v>0</v>
      </c>
    </row>
    <row r="16" spans="1:6" x14ac:dyDescent="0.3">
      <c r="A16" s="54" t="s">
        <v>40</v>
      </c>
      <c r="B16" s="58" t="s">
        <v>39</v>
      </c>
      <c r="C16" s="83"/>
      <c r="D16" s="56">
        <f>(20+310+215)*(5+2)</f>
        <v>3815</v>
      </c>
      <c r="E16" s="57" t="s">
        <v>2</v>
      </c>
      <c r="F16" s="48">
        <f t="shared" si="0"/>
        <v>0</v>
      </c>
    </row>
    <row r="17" spans="1:6" x14ac:dyDescent="0.3">
      <c r="A17" s="54" t="s">
        <v>41</v>
      </c>
      <c r="B17" s="58" t="s">
        <v>42</v>
      </c>
      <c r="C17" s="83"/>
      <c r="D17" s="56">
        <f>5*7</f>
        <v>35</v>
      </c>
      <c r="E17" s="57" t="s">
        <v>3</v>
      </c>
      <c r="F17" s="48">
        <f t="shared" si="0"/>
        <v>0</v>
      </c>
    </row>
    <row r="18" spans="1:6" x14ac:dyDescent="0.3">
      <c r="A18" s="54" t="s">
        <v>45</v>
      </c>
      <c r="B18" s="58" t="s">
        <v>46</v>
      </c>
      <c r="C18" s="83"/>
      <c r="D18" s="56">
        <f>4*5</f>
        <v>20</v>
      </c>
      <c r="E18" s="57" t="s">
        <v>3</v>
      </c>
      <c r="F18" s="48">
        <f t="shared" si="0"/>
        <v>0</v>
      </c>
    </row>
    <row r="19" spans="1:6" x14ac:dyDescent="0.3">
      <c r="A19" s="54" t="s">
        <v>43</v>
      </c>
      <c r="B19" s="58" t="s">
        <v>44</v>
      </c>
      <c r="C19" s="83"/>
      <c r="D19" s="56">
        <v>3</v>
      </c>
      <c r="E19" s="57" t="s">
        <v>3</v>
      </c>
      <c r="F19" s="48">
        <f t="shared" si="0"/>
        <v>0</v>
      </c>
    </row>
    <row r="20" spans="1:6" x14ac:dyDescent="0.3">
      <c r="A20" s="54" t="s">
        <v>47</v>
      </c>
      <c r="B20" s="58" t="s">
        <v>48</v>
      </c>
      <c r="C20" s="83"/>
      <c r="D20" s="59">
        <f>98+106+48</f>
        <v>252</v>
      </c>
      <c r="E20" s="57" t="s">
        <v>3</v>
      </c>
      <c r="F20" s="48">
        <f t="shared" si="0"/>
        <v>0</v>
      </c>
    </row>
    <row r="21" spans="1:6" x14ac:dyDescent="0.3">
      <c r="A21" s="54" t="s">
        <v>49</v>
      </c>
      <c r="B21" s="58" t="s">
        <v>164</v>
      </c>
      <c r="C21" s="83"/>
      <c r="D21" s="56">
        <v>2</v>
      </c>
      <c r="E21" s="57" t="s">
        <v>3</v>
      </c>
      <c r="F21" s="48">
        <f t="shared" si="0"/>
        <v>0</v>
      </c>
    </row>
    <row r="22" spans="1:6" x14ac:dyDescent="0.3">
      <c r="A22" s="54" t="s">
        <v>51</v>
      </c>
      <c r="B22" s="58" t="s">
        <v>165</v>
      </c>
      <c r="C22" s="83"/>
      <c r="D22" s="56">
        <v>1</v>
      </c>
      <c r="E22" s="57" t="s">
        <v>3</v>
      </c>
      <c r="F22" s="48">
        <f t="shared" si="0"/>
        <v>0</v>
      </c>
    </row>
    <row r="23" spans="1:6" x14ac:dyDescent="0.3">
      <c r="A23" s="54" t="s">
        <v>88</v>
      </c>
      <c r="B23" s="55" t="s">
        <v>52</v>
      </c>
      <c r="C23" s="83"/>
      <c r="D23" s="56">
        <v>2</v>
      </c>
      <c r="E23" s="57" t="s">
        <v>3</v>
      </c>
      <c r="F23" s="48">
        <f t="shared" si="0"/>
        <v>0</v>
      </c>
    </row>
    <row r="24" spans="1:6" x14ac:dyDescent="0.3">
      <c r="A24" s="60" t="s">
        <v>87</v>
      </c>
      <c r="B24" s="55" t="s">
        <v>53</v>
      </c>
      <c r="C24" s="83"/>
      <c r="D24" s="61">
        <f>4*3+1</f>
        <v>13</v>
      </c>
      <c r="E24" s="62" t="s">
        <v>3</v>
      </c>
      <c r="F24" s="48">
        <f t="shared" si="0"/>
        <v>0</v>
      </c>
    </row>
    <row r="25" spans="1:6" x14ac:dyDescent="0.3">
      <c r="A25" s="54" t="s">
        <v>86</v>
      </c>
      <c r="B25" s="55"/>
      <c r="C25" s="83"/>
      <c r="D25" s="56">
        <v>1</v>
      </c>
      <c r="E25" s="57" t="s">
        <v>59</v>
      </c>
      <c r="F25" s="48">
        <f t="shared" si="0"/>
        <v>0</v>
      </c>
    </row>
    <row r="26" spans="1:6" x14ac:dyDescent="0.3">
      <c r="A26" s="60" t="s">
        <v>85</v>
      </c>
      <c r="B26" s="55"/>
      <c r="C26" s="83"/>
      <c r="D26" s="46">
        <v>600</v>
      </c>
      <c r="E26" s="62" t="s">
        <v>2</v>
      </c>
      <c r="F26" s="48">
        <f t="shared" si="0"/>
        <v>0</v>
      </c>
    </row>
    <row r="27" spans="1:6" x14ac:dyDescent="0.3">
      <c r="A27" s="60" t="s">
        <v>84</v>
      </c>
      <c r="B27" s="55" t="s">
        <v>23</v>
      </c>
      <c r="C27" s="83"/>
      <c r="D27" s="46">
        <v>600</v>
      </c>
      <c r="E27" s="62" t="s">
        <v>2</v>
      </c>
      <c r="F27" s="48">
        <f>C27*D27</f>
        <v>0</v>
      </c>
    </row>
    <row r="28" spans="1:6" x14ac:dyDescent="0.3">
      <c r="A28" s="60" t="s">
        <v>54</v>
      </c>
      <c r="B28" s="55" t="s">
        <v>55</v>
      </c>
      <c r="C28" s="83"/>
      <c r="D28" s="61">
        <v>100</v>
      </c>
      <c r="E28" s="62" t="s">
        <v>2</v>
      </c>
      <c r="F28" s="48">
        <f>C28*D28</f>
        <v>0</v>
      </c>
    </row>
    <row r="29" spans="1:6" x14ac:dyDescent="0.3">
      <c r="A29" s="60" t="s">
        <v>60</v>
      </c>
      <c r="B29" s="55" t="s">
        <v>61</v>
      </c>
      <c r="C29" s="83"/>
      <c r="D29" s="61">
        <v>60</v>
      </c>
      <c r="E29" s="62" t="s">
        <v>2</v>
      </c>
      <c r="F29" s="48">
        <f>C29*D29</f>
        <v>0</v>
      </c>
    </row>
    <row r="30" spans="1:6" x14ac:dyDescent="0.3">
      <c r="A30" s="60" t="s">
        <v>57</v>
      </c>
      <c r="B30" s="55" t="s">
        <v>58</v>
      </c>
      <c r="C30" s="83"/>
      <c r="D30" s="61">
        <v>8</v>
      </c>
      <c r="E30" s="62" t="s">
        <v>3</v>
      </c>
      <c r="F30" s="48">
        <f t="shared" ref="F30:F34" si="1">C30*D30</f>
        <v>0</v>
      </c>
    </row>
    <row r="31" spans="1:6" x14ac:dyDescent="0.3">
      <c r="A31" s="60" t="s">
        <v>79</v>
      </c>
      <c r="B31" s="55"/>
      <c r="C31" s="83"/>
      <c r="D31" s="63">
        <f>(D45+D46)*0.35*0.2</f>
        <v>38.5</v>
      </c>
      <c r="E31" s="62" t="s">
        <v>1</v>
      </c>
      <c r="F31" s="48">
        <f t="shared" si="1"/>
        <v>0</v>
      </c>
    </row>
    <row r="32" spans="1:6" x14ac:dyDescent="0.3">
      <c r="A32" s="60" t="s">
        <v>56</v>
      </c>
      <c r="B32" s="55"/>
      <c r="C32" s="83"/>
      <c r="D32" s="64">
        <f>(D28+D29)*0.35*0.2+D23*0.3</f>
        <v>11.8</v>
      </c>
      <c r="E32" s="62" t="s">
        <v>1</v>
      </c>
      <c r="F32" s="48">
        <f t="shared" si="1"/>
        <v>0</v>
      </c>
    </row>
    <row r="33" spans="1:6" x14ac:dyDescent="0.3">
      <c r="A33" s="60" t="s">
        <v>83</v>
      </c>
      <c r="B33" s="55" t="s">
        <v>80</v>
      </c>
      <c r="C33" s="83"/>
      <c r="D33" s="64">
        <f>D23*1.5*1*0.2</f>
        <v>0.60000000000000009</v>
      </c>
      <c r="E33" s="62" t="s">
        <v>1</v>
      </c>
      <c r="F33" s="48">
        <f t="shared" si="1"/>
        <v>0</v>
      </c>
    </row>
    <row r="34" spans="1:6" x14ac:dyDescent="0.3">
      <c r="A34" s="60" t="s">
        <v>82</v>
      </c>
      <c r="B34" s="55"/>
      <c r="C34" s="83"/>
      <c r="D34" s="61">
        <v>1</v>
      </c>
      <c r="E34" s="62" t="s">
        <v>59</v>
      </c>
      <c r="F34" s="48">
        <f t="shared" si="1"/>
        <v>0</v>
      </c>
    </row>
    <row r="35" spans="1:6" ht="16.2" thickBot="1" x14ac:dyDescent="0.35">
      <c r="A35" s="65" t="s">
        <v>11</v>
      </c>
      <c r="B35" s="66"/>
      <c r="C35" s="84"/>
      <c r="D35" s="67"/>
      <c r="E35" s="68"/>
      <c r="F35" s="53">
        <f>SUM(F4:F34)</f>
        <v>0</v>
      </c>
    </row>
    <row r="36" spans="1:6" ht="16.2" thickTop="1" x14ac:dyDescent="0.3">
      <c r="A36" s="69"/>
      <c r="B36" s="69"/>
      <c r="C36" s="70"/>
      <c r="D36" s="71"/>
      <c r="E36" s="71"/>
      <c r="F36" s="72"/>
    </row>
    <row r="37" spans="1:6" ht="15" thickBot="1" x14ac:dyDescent="0.35">
      <c r="A37" s="73"/>
      <c r="B37" s="74"/>
      <c r="C37" s="75"/>
      <c r="D37" s="76"/>
      <c r="E37" s="76"/>
      <c r="F37" s="77"/>
    </row>
    <row r="38" spans="1:6" ht="16.2" thickBot="1" x14ac:dyDescent="0.35">
      <c r="A38" s="78" t="s">
        <v>21</v>
      </c>
      <c r="B38" s="78" t="s">
        <v>13</v>
      </c>
      <c r="C38" s="79" t="s">
        <v>12</v>
      </c>
      <c r="D38" s="80" t="s">
        <v>8</v>
      </c>
      <c r="E38" s="80" t="s">
        <v>7</v>
      </c>
      <c r="F38" s="44" t="s">
        <v>9</v>
      </c>
    </row>
    <row r="39" spans="1:6" x14ac:dyDescent="0.3">
      <c r="A39" s="39" t="s">
        <v>63</v>
      </c>
      <c r="B39" s="36"/>
      <c r="C39" s="83"/>
      <c r="D39" s="46">
        <v>3</v>
      </c>
      <c r="E39" s="47" t="s">
        <v>3</v>
      </c>
      <c r="F39" s="48">
        <f t="shared" si="0"/>
        <v>0</v>
      </c>
    </row>
    <row r="40" spans="1:6" x14ac:dyDescent="0.3">
      <c r="A40" s="39" t="s">
        <v>64</v>
      </c>
      <c r="B40" s="36"/>
      <c r="C40" s="83"/>
      <c r="D40" s="46">
        <v>1</v>
      </c>
      <c r="E40" s="47" t="s">
        <v>59</v>
      </c>
      <c r="F40" s="48">
        <f t="shared" si="0"/>
        <v>0</v>
      </c>
    </row>
    <row r="41" spans="1:6" x14ac:dyDescent="0.3">
      <c r="A41" s="39" t="s">
        <v>141</v>
      </c>
      <c r="B41" s="36"/>
      <c r="C41" s="83"/>
      <c r="D41" s="46">
        <v>600</v>
      </c>
      <c r="E41" s="47" t="s">
        <v>2</v>
      </c>
      <c r="F41" s="48">
        <f t="shared" si="0"/>
        <v>0</v>
      </c>
    </row>
    <row r="42" spans="1:6" x14ac:dyDescent="0.3">
      <c r="A42" s="39" t="s">
        <v>159</v>
      </c>
      <c r="B42" s="36" t="s">
        <v>65</v>
      </c>
      <c r="C42" s="83"/>
      <c r="D42" s="64">
        <v>6</v>
      </c>
      <c r="E42" s="47" t="s">
        <v>1</v>
      </c>
      <c r="F42" s="48">
        <f t="shared" si="0"/>
        <v>0</v>
      </c>
    </row>
    <row r="43" spans="1:6" x14ac:dyDescent="0.3">
      <c r="A43" s="39" t="s">
        <v>66</v>
      </c>
      <c r="B43" s="36" t="s">
        <v>65</v>
      </c>
      <c r="C43" s="83"/>
      <c r="D43" s="64">
        <f>2*2*1.5*0.9</f>
        <v>5.4</v>
      </c>
      <c r="E43" s="47" t="s">
        <v>1</v>
      </c>
      <c r="F43" s="48">
        <f t="shared" si="0"/>
        <v>0</v>
      </c>
    </row>
    <row r="44" spans="1:6" ht="43.2" x14ac:dyDescent="0.3">
      <c r="A44" s="39" t="s">
        <v>160</v>
      </c>
      <c r="B44" s="36" t="s">
        <v>65</v>
      </c>
      <c r="C44" s="83"/>
      <c r="D44" s="64">
        <f>(2*4)+(3+5)+5</f>
        <v>21</v>
      </c>
      <c r="E44" s="47" t="s">
        <v>1</v>
      </c>
      <c r="F44" s="48">
        <f t="shared" si="0"/>
        <v>0</v>
      </c>
    </row>
    <row r="45" spans="1:6" x14ac:dyDescent="0.3">
      <c r="A45" s="39" t="s">
        <v>73</v>
      </c>
      <c r="B45" s="36" t="s">
        <v>69</v>
      </c>
      <c r="C45" s="83"/>
      <c r="D45" s="46">
        <v>530</v>
      </c>
      <c r="E45" s="47" t="s">
        <v>2</v>
      </c>
      <c r="F45" s="48">
        <f t="shared" si="0"/>
        <v>0</v>
      </c>
    </row>
    <row r="46" spans="1:6" ht="28.8" x14ac:dyDescent="0.3">
      <c r="A46" s="39" t="s">
        <v>72</v>
      </c>
      <c r="B46" s="36" t="s">
        <v>70</v>
      </c>
      <c r="C46" s="83"/>
      <c r="D46" s="46">
        <f>4+4+4+4+4</f>
        <v>20</v>
      </c>
      <c r="E46" s="47" t="s">
        <v>2</v>
      </c>
      <c r="F46" s="48">
        <f t="shared" si="0"/>
        <v>0</v>
      </c>
    </row>
    <row r="47" spans="1:6" ht="28.8" x14ac:dyDescent="0.3">
      <c r="A47" s="39" t="s">
        <v>71</v>
      </c>
      <c r="B47" s="36" t="s">
        <v>74</v>
      </c>
      <c r="C47" s="83"/>
      <c r="D47" s="46">
        <f>4+8+5</f>
        <v>17</v>
      </c>
      <c r="E47" s="47" t="s">
        <v>2</v>
      </c>
      <c r="F47" s="48">
        <f t="shared" si="0"/>
        <v>0</v>
      </c>
    </row>
    <row r="48" spans="1:6" ht="28.8" x14ac:dyDescent="0.3">
      <c r="A48" s="39" t="s">
        <v>75</v>
      </c>
      <c r="B48" s="36" t="s">
        <v>76</v>
      </c>
      <c r="C48" s="83"/>
      <c r="D48" s="46">
        <v>13</v>
      </c>
      <c r="E48" s="47" t="s">
        <v>2</v>
      </c>
      <c r="F48" s="48">
        <f t="shared" si="0"/>
        <v>0</v>
      </c>
    </row>
    <row r="49" spans="1:6" x14ac:dyDescent="0.3">
      <c r="A49" s="39" t="s">
        <v>77</v>
      </c>
      <c r="B49" s="36" t="s">
        <v>78</v>
      </c>
      <c r="C49" s="83"/>
      <c r="D49" s="46">
        <v>20</v>
      </c>
      <c r="E49" s="47" t="s">
        <v>2</v>
      </c>
      <c r="F49" s="48">
        <f t="shared" si="0"/>
        <v>0</v>
      </c>
    </row>
    <row r="50" spans="1:6" ht="28.8" x14ac:dyDescent="0.3">
      <c r="A50" s="39" t="s">
        <v>81</v>
      </c>
      <c r="B50" s="36"/>
      <c r="C50" s="83"/>
      <c r="D50" s="64">
        <f>D43+(D42+D44)*0.25+(D45+D46)*0.35*0.2+D47*0.5*0.2+D48*0.5*0.4</f>
        <v>54.95</v>
      </c>
      <c r="E50" s="47" t="s">
        <v>1</v>
      </c>
      <c r="F50" s="48">
        <f t="shared" si="0"/>
        <v>0</v>
      </c>
    </row>
    <row r="51" spans="1:6" x14ac:dyDescent="0.3">
      <c r="A51" s="39" t="s">
        <v>94</v>
      </c>
      <c r="B51" s="36"/>
      <c r="C51" s="83"/>
      <c r="D51" s="46">
        <v>1</v>
      </c>
      <c r="E51" s="47" t="s">
        <v>3</v>
      </c>
      <c r="F51" s="48">
        <f t="shared" si="0"/>
        <v>0</v>
      </c>
    </row>
    <row r="52" spans="1:6" x14ac:dyDescent="0.3">
      <c r="A52" s="39" t="s">
        <v>161</v>
      </c>
      <c r="B52" s="36"/>
      <c r="C52" s="83"/>
      <c r="D52" s="46">
        <v>1</v>
      </c>
      <c r="E52" s="47" t="s">
        <v>59</v>
      </c>
      <c r="F52" s="48">
        <f t="shared" si="0"/>
        <v>0</v>
      </c>
    </row>
    <row r="53" spans="1:6" x14ac:dyDescent="0.3">
      <c r="A53" s="39" t="s">
        <v>95</v>
      </c>
      <c r="B53" s="36"/>
      <c r="C53" s="83"/>
      <c r="D53" s="46">
        <f>D26</f>
        <v>600</v>
      </c>
      <c r="E53" s="47" t="s">
        <v>2</v>
      </c>
      <c r="F53" s="48">
        <f t="shared" si="0"/>
        <v>0</v>
      </c>
    </row>
    <row r="54" spans="1:6" x14ac:dyDescent="0.3">
      <c r="A54" s="39" t="s">
        <v>96</v>
      </c>
      <c r="B54" s="36"/>
      <c r="C54" s="83"/>
      <c r="D54" s="46">
        <f>D27</f>
        <v>600</v>
      </c>
      <c r="E54" s="47" t="s">
        <v>2</v>
      </c>
      <c r="F54" s="48">
        <f t="shared" si="0"/>
        <v>0</v>
      </c>
    </row>
    <row r="55" spans="1:6" x14ac:dyDescent="0.3">
      <c r="A55" s="39" t="s">
        <v>97</v>
      </c>
      <c r="B55" s="36"/>
      <c r="C55" s="83"/>
      <c r="D55" s="46">
        <f>D28</f>
        <v>100</v>
      </c>
      <c r="E55" s="47" t="s">
        <v>2</v>
      </c>
      <c r="F55" s="48">
        <f t="shared" si="0"/>
        <v>0</v>
      </c>
    </row>
    <row r="56" spans="1:6" x14ac:dyDescent="0.3">
      <c r="A56" s="39" t="s">
        <v>98</v>
      </c>
      <c r="B56" s="36"/>
      <c r="C56" s="83"/>
      <c r="D56" s="46">
        <f>D29</f>
        <v>60</v>
      </c>
      <c r="E56" s="47" t="s">
        <v>2</v>
      </c>
      <c r="F56" s="48">
        <f t="shared" si="0"/>
        <v>0</v>
      </c>
    </row>
    <row r="57" spans="1:6" x14ac:dyDescent="0.3">
      <c r="A57" s="39" t="s">
        <v>99</v>
      </c>
      <c r="B57" s="36"/>
      <c r="C57" s="83"/>
      <c r="D57" s="46">
        <f>D30</f>
        <v>8</v>
      </c>
      <c r="E57" s="47" t="s">
        <v>3</v>
      </c>
      <c r="F57" s="48">
        <f t="shared" si="0"/>
        <v>0</v>
      </c>
    </row>
    <row r="58" spans="1:6" x14ac:dyDescent="0.3">
      <c r="A58" s="39" t="s">
        <v>100</v>
      </c>
      <c r="B58" s="36"/>
      <c r="C58" s="83"/>
      <c r="D58" s="46">
        <f>D45+D46+D47+D48</f>
        <v>580</v>
      </c>
      <c r="E58" s="47" t="s">
        <v>2</v>
      </c>
      <c r="F58" s="48">
        <f t="shared" si="0"/>
        <v>0</v>
      </c>
    </row>
    <row r="59" spans="1:6" x14ac:dyDescent="0.3">
      <c r="A59" s="39" t="s">
        <v>101</v>
      </c>
      <c r="B59" s="36"/>
      <c r="C59" s="83"/>
      <c r="D59" s="64">
        <f>D32</f>
        <v>11.8</v>
      </c>
      <c r="E59" s="47" t="s">
        <v>1</v>
      </c>
      <c r="F59" s="48">
        <f t="shared" si="0"/>
        <v>0</v>
      </c>
    </row>
    <row r="60" spans="1:6" x14ac:dyDescent="0.3">
      <c r="A60" s="39" t="s">
        <v>102</v>
      </c>
      <c r="B60" s="36"/>
      <c r="C60" s="83"/>
      <c r="D60" s="46">
        <f>600*2</f>
        <v>1200</v>
      </c>
      <c r="E60" s="47" t="s">
        <v>31</v>
      </c>
      <c r="F60" s="48">
        <f t="shared" si="0"/>
        <v>0</v>
      </c>
    </row>
    <row r="61" spans="1:6" x14ac:dyDescent="0.3">
      <c r="A61" s="39" t="s">
        <v>24</v>
      </c>
      <c r="B61" s="36"/>
      <c r="C61" s="83"/>
      <c r="D61" s="46">
        <v>2</v>
      </c>
      <c r="E61" s="47" t="s">
        <v>3</v>
      </c>
      <c r="F61" s="48">
        <f t="shared" si="0"/>
        <v>0</v>
      </c>
    </row>
    <row r="62" spans="1:6" x14ac:dyDescent="0.3">
      <c r="A62" s="39" t="s">
        <v>103</v>
      </c>
      <c r="B62" s="36"/>
      <c r="C62" s="83"/>
      <c r="D62" s="46">
        <f>D4+D5+D6-D63</f>
        <v>1400</v>
      </c>
      <c r="E62" s="47" t="s">
        <v>2</v>
      </c>
      <c r="F62" s="48">
        <f t="shared" si="0"/>
        <v>0</v>
      </c>
    </row>
    <row r="63" spans="1:6" x14ac:dyDescent="0.3">
      <c r="A63" s="39" t="s">
        <v>104</v>
      </c>
      <c r="B63" s="36"/>
      <c r="C63" s="83"/>
      <c r="D63" s="46">
        <f>3*D28+D49</f>
        <v>320</v>
      </c>
      <c r="E63" s="47" t="s">
        <v>2</v>
      </c>
      <c r="F63" s="48">
        <f t="shared" si="0"/>
        <v>0</v>
      </c>
    </row>
    <row r="64" spans="1:6" x14ac:dyDescent="0.3">
      <c r="A64" s="39" t="s">
        <v>105</v>
      </c>
      <c r="B64" s="36"/>
      <c r="C64" s="83"/>
      <c r="D64" s="46">
        <v>5</v>
      </c>
      <c r="E64" s="47" t="s">
        <v>3</v>
      </c>
      <c r="F64" s="48">
        <f t="shared" si="0"/>
        <v>0</v>
      </c>
    </row>
    <row r="65" spans="1:6" x14ac:dyDescent="0.3">
      <c r="A65" s="39" t="s">
        <v>106</v>
      </c>
      <c r="B65" s="36"/>
      <c r="C65" s="83"/>
      <c r="D65" s="46">
        <f>D7</f>
        <v>19</v>
      </c>
      <c r="E65" s="47" t="s">
        <v>3</v>
      </c>
      <c r="F65" s="48">
        <f t="shared" si="0"/>
        <v>0</v>
      </c>
    </row>
    <row r="66" spans="1:6" x14ac:dyDescent="0.3">
      <c r="A66" s="39" t="s">
        <v>108</v>
      </c>
      <c r="B66" s="36"/>
      <c r="C66" s="83"/>
      <c r="D66" s="46">
        <f>D8</f>
        <v>2</v>
      </c>
      <c r="E66" s="47" t="s">
        <v>3</v>
      </c>
      <c r="F66" s="48">
        <f t="shared" si="0"/>
        <v>0</v>
      </c>
    </row>
    <row r="67" spans="1:6" x14ac:dyDescent="0.3">
      <c r="A67" s="54" t="s">
        <v>109</v>
      </c>
      <c r="B67" s="36"/>
      <c r="C67" s="83"/>
      <c r="D67" s="46">
        <f t="shared" ref="D67:D70" si="2">D9</f>
        <v>2</v>
      </c>
      <c r="E67" s="47" t="s">
        <v>3</v>
      </c>
      <c r="F67" s="48">
        <f t="shared" si="0"/>
        <v>0</v>
      </c>
    </row>
    <row r="68" spans="1:6" x14ac:dyDescent="0.3">
      <c r="A68" s="54" t="s">
        <v>110</v>
      </c>
      <c r="B68" s="36"/>
      <c r="C68" s="83"/>
      <c r="D68" s="46">
        <f t="shared" si="2"/>
        <v>4</v>
      </c>
      <c r="E68" s="47" t="s">
        <v>3</v>
      </c>
      <c r="F68" s="48">
        <f t="shared" si="0"/>
        <v>0</v>
      </c>
    </row>
    <row r="69" spans="1:6" x14ac:dyDescent="0.3">
      <c r="A69" s="54" t="s">
        <v>111</v>
      </c>
      <c r="B69" s="36"/>
      <c r="C69" s="83"/>
      <c r="D69" s="46">
        <f t="shared" si="2"/>
        <v>4</v>
      </c>
      <c r="E69" s="47" t="s">
        <v>3</v>
      </c>
      <c r="F69" s="48">
        <f t="shared" si="0"/>
        <v>0</v>
      </c>
    </row>
    <row r="70" spans="1:6" x14ac:dyDescent="0.3">
      <c r="A70" s="54" t="s">
        <v>112</v>
      </c>
      <c r="B70" s="36"/>
      <c r="C70" s="83"/>
      <c r="D70" s="46">
        <f t="shared" si="2"/>
        <v>2</v>
      </c>
      <c r="E70" s="47" t="s">
        <v>3</v>
      </c>
      <c r="F70" s="48">
        <f t="shared" si="0"/>
        <v>0</v>
      </c>
    </row>
    <row r="71" spans="1:6" x14ac:dyDescent="0.3">
      <c r="A71" s="54" t="s">
        <v>114</v>
      </c>
      <c r="B71" s="36"/>
      <c r="C71" s="83"/>
      <c r="D71" s="85">
        <f>20+310+215</f>
        <v>545</v>
      </c>
      <c r="E71" s="47" t="s">
        <v>2</v>
      </c>
      <c r="F71" s="48">
        <f t="shared" si="0"/>
        <v>0</v>
      </c>
    </row>
    <row r="72" spans="1:6" x14ac:dyDescent="0.3">
      <c r="A72" s="54" t="s">
        <v>115</v>
      </c>
      <c r="B72" s="36"/>
      <c r="C72" s="83"/>
      <c r="D72" s="85">
        <f>20+310+215</f>
        <v>545</v>
      </c>
      <c r="E72" s="47" t="s">
        <v>2</v>
      </c>
      <c r="F72" s="48">
        <f t="shared" si="0"/>
        <v>0</v>
      </c>
    </row>
    <row r="73" spans="1:6" x14ac:dyDescent="0.3">
      <c r="A73" s="54" t="s">
        <v>116</v>
      </c>
      <c r="B73" s="36"/>
      <c r="C73" s="83"/>
      <c r="D73" s="46">
        <f>D17</f>
        <v>35</v>
      </c>
      <c r="E73" s="47" t="s">
        <v>3</v>
      </c>
      <c r="F73" s="48">
        <f t="shared" si="0"/>
        <v>0</v>
      </c>
    </row>
    <row r="74" spans="1:6" x14ac:dyDescent="0.3">
      <c r="A74" s="54" t="s">
        <v>117</v>
      </c>
      <c r="B74" s="36"/>
      <c r="C74" s="83"/>
      <c r="D74" s="46">
        <f t="shared" ref="D74:D75" si="3">D18</f>
        <v>20</v>
      </c>
      <c r="E74" s="47" t="s">
        <v>3</v>
      </c>
      <c r="F74" s="48">
        <f t="shared" si="0"/>
        <v>0</v>
      </c>
    </row>
    <row r="75" spans="1:6" x14ac:dyDescent="0.3">
      <c r="A75" s="54" t="s">
        <v>118</v>
      </c>
      <c r="B75" s="36"/>
      <c r="C75" s="83"/>
      <c r="D75" s="46">
        <f t="shared" si="3"/>
        <v>3</v>
      </c>
      <c r="E75" s="47" t="s">
        <v>3</v>
      </c>
      <c r="F75" s="48">
        <f t="shared" si="0"/>
        <v>0</v>
      </c>
    </row>
    <row r="76" spans="1:6" x14ac:dyDescent="0.3">
      <c r="A76" s="39" t="s">
        <v>132</v>
      </c>
      <c r="B76" s="36"/>
      <c r="C76" s="83"/>
      <c r="D76" s="46">
        <f>6+6</f>
        <v>12</v>
      </c>
      <c r="E76" s="47" t="s">
        <v>3</v>
      </c>
      <c r="F76" s="48">
        <f t="shared" si="0"/>
        <v>0</v>
      </c>
    </row>
    <row r="77" spans="1:6" x14ac:dyDescent="0.3">
      <c r="A77" s="39" t="s">
        <v>135</v>
      </c>
      <c r="B77" s="36"/>
      <c r="C77" s="83"/>
      <c r="D77" s="46">
        <v>5</v>
      </c>
      <c r="E77" s="47" t="s">
        <v>3</v>
      </c>
      <c r="F77" s="48">
        <f t="shared" si="0"/>
        <v>0</v>
      </c>
    </row>
    <row r="78" spans="1:6" x14ac:dyDescent="0.3">
      <c r="A78" s="39" t="s">
        <v>113</v>
      </c>
      <c r="B78" s="36"/>
      <c r="C78" s="83"/>
      <c r="D78" s="46">
        <v>3</v>
      </c>
      <c r="E78" s="47" t="s">
        <v>3</v>
      </c>
      <c r="F78" s="48">
        <f t="shared" si="0"/>
        <v>0</v>
      </c>
    </row>
    <row r="79" spans="1:6" x14ac:dyDescent="0.3">
      <c r="A79" s="39" t="s">
        <v>121</v>
      </c>
      <c r="B79" s="36"/>
      <c r="C79" s="83"/>
      <c r="D79" s="46">
        <v>1</v>
      </c>
      <c r="E79" s="47" t="s">
        <v>3</v>
      </c>
      <c r="F79" s="48">
        <f t="shared" si="0"/>
        <v>0</v>
      </c>
    </row>
    <row r="80" spans="1:6" x14ac:dyDescent="0.3">
      <c r="A80" s="39" t="s">
        <v>119</v>
      </c>
      <c r="B80" s="36"/>
      <c r="C80" s="83"/>
      <c r="D80" s="46">
        <v>1</v>
      </c>
      <c r="E80" s="47" t="s">
        <v>3</v>
      </c>
      <c r="F80" s="48">
        <f t="shared" si="0"/>
        <v>0</v>
      </c>
    </row>
    <row r="81" spans="1:6" x14ac:dyDescent="0.3">
      <c r="A81" s="39" t="s">
        <v>120</v>
      </c>
      <c r="B81" s="36"/>
      <c r="C81" s="83"/>
      <c r="D81" s="46">
        <f>D22</f>
        <v>1</v>
      </c>
      <c r="E81" s="47" t="s">
        <v>3</v>
      </c>
      <c r="F81" s="48">
        <f t="shared" si="0"/>
        <v>0</v>
      </c>
    </row>
    <row r="82" spans="1:6" x14ac:dyDescent="0.3">
      <c r="A82" s="39" t="s">
        <v>124</v>
      </c>
      <c r="B82" s="36"/>
      <c r="C82" s="83"/>
      <c r="D82" s="46">
        <v>7</v>
      </c>
      <c r="E82" s="47" t="s">
        <v>3</v>
      </c>
      <c r="F82" s="48">
        <f t="shared" si="0"/>
        <v>0</v>
      </c>
    </row>
    <row r="83" spans="1:6" x14ac:dyDescent="0.3">
      <c r="A83" s="39" t="s">
        <v>130</v>
      </c>
      <c r="B83" s="36"/>
      <c r="C83" s="83"/>
      <c r="D83" s="46">
        <f>1306+515+230+305+805+381</f>
        <v>3542</v>
      </c>
      <c r="E83" s="47" t="s">
        <v>2</v>
      </c>
      <c r="F83" s="48">
        <f t="shared" si="0"/>
        <v>0</v>
      </c>
    </row>
    <row r="84" spans="1:6" x14ac:dyDescent="0.3">
      <c r="A84" s="39" t="s">
        <v>131</v>
      </c>
      <c r="B84" s="36"/>
      <c r="C84" s="83"/>
      <c r="D84" s="46">
        <f>1306+525+215+325+1220+435</f>
        <v>4026</v>
      </c>
      <c r="E84" s="47" t="s">
        <v>2</v>
      </c>
      <c r="F84" s="48">
        <f t="shared" si="0"/>
        <v>0</v>
      </c>
    </row>
    <row r="85" spans="1:6" x14ac:dyDescent="0.3">
      <c r="A85" s="39" t="s">
        <v>156</v>
      </c>
      <c r="B85" s="36"/>
      <c r="C85" s="83"/>
      <c r="D85" s="46">
        <f>325+1306+515+230</f>
        <v>2376</v>
      </c>
      <c r="E85" s="47" t="s">
        <v>2</v>
      </c>
      <c r="F85" s="48">
        <f>C85*D85</f>
        <v>0</v>
      </c>
    </row>
    <row r="86" spans="1:6" x14ac:dyDescent="0.3">
      <c r="A86" s="39" t="s">
        <v>125</v>
      </c>
      <c r="B86" s="36"/>
      <c r="C86" s="83"/>
      <c r="D86" s="46">
        <v>7</v>
      </c>
      <c r="E86" s="47" t="s">
        <v>3</v>
      </c>
      <c r="F86" s="48">
        <f t="shared" si="0"/>
        <v>0</v>
      </c>
    </row>
    <row r="87" spans="1:6" x14ac:dyDescent="0.3">
      <c r="A87" s="39" t="s">
        <v>133</v>
      </c>
      <c r="B87" s="36"/>
      <c r="C87" s="83"/>
      <c r="D87" s="46">
        <f>D20</f>
        <v>252</v>
      </c>
      <c r="E87" s="47" t="s">
        <v>134</v>
      </c>
      <c r="F87" s="48">
        <f t="shared" si="0"/>
        <v>0</v>
      </c>
    </row>
    <row r="88" spans="1:6" x14ac:dyDescent="0.3">
      <c r="A88" s="39" t="s">
        <v>136</v>
      </c>
      <c r="B88" s="36"/>
      <c r="C88" s="83"/>
      <c r="D88" s="46">
        <f>42+50+40+30+13+50+30+19</f>
        <v>274</v>
      </c>
      <c r="E88" s="47" t="s">
        <v>2</v>
      </c>
      <c r="F88" s="48">
        <f t="shared" si="0"/>
        <v>0</v>
      </c>
    </row>
    <row r="89" spans="1:6" x14ac:dyDescent="0.3">
      <c r="A89" s="39" t="s">
        <v>126</v>
      </c>
      <c r="B89" s="36"/>
      <c r="C89" s="83"/>
      <c r="D89" s="46">
        <f>545*7+3*340+3*340</f>
        <v>5855</v>
      </c>
      <c r="E89" s="47" t="s">
        <v>2</v>
      </c>
      <c r="F89" s="48">
        <f t="shared" si="0"/>
        <v>0</v>
      </c>
    </row>
    <row r="90" spans="1:6" x14ac:dyDescent="0.3">
      <c r="A90" s="39" t="s">
        <v>127</v>
      </c>
      <c r="B90" s="36"/>
      <c r="C90" s="83"/>
      <c r="D90" s="46">
        <f>D4+D5+D6</f>
        <v>1720</v>
      </c>
      <c r="E90" s="47" t="s">
        <v>2</v>
      </c>
      <c r="F90" s="48">
        <f t="shared" si="0"/>
        <v>0</v>
      </c>
    </row>
    <row r="91" spans="1:6" x14ac:dyDescent="0.3">
      <c r="A91" s="39" t="s">
        <v>128</v>
      </c>
      <c r="B91" s="36"/>
      <c r="C91" s="83"/>
      <c r="D91" s="46">
        <v>4</v>
      </c>
      <c r="E91" s="47" t="s">
        <v>129</v>
      </c>
      <c r="F91" s="48">
        <f t="shared" si="0"/>
        <v>0</v>
      </c>
    </row>
    <row r="92" spans="1:6" x14ac:dyDescent="0.3">
      <c r="A92" s="39" t="s">
        <v>137</v>
      </c>
      <c r="B92" s="36" t="s">
        <v>157</v>
      </c>
      <c r="C92" s="83"/>
      <c r="D92" s="46">
        <f>96+4+2+2+2+2+48</f>
        <v>156</v>
      </c>
      <c r="E92" s="47" t="s">
        <v>134</v>
      </c>
      <c r="F92" s="48">
        <f t="shared" si="0"/>
        <v>0</v>
      </c>
    </row>
    <row r="93" spans="1:6" x14ac:dyDescent="0.3">
      <c r="A93" s="39" t="s">
        <v>138</v>
      </c>
      <c r="B93" s="36"/>
      <c r="C93" s="83"/>
      <c r="D93" s="46">
        <f>96+4+2+2+2+2+48</f>
        <v>156</v>
      </c>
      <c r="E93" s="47" t="s">
        <v>134</v>
      </c>
      <c r="F93" s="48">
        <f t="shared" si="0"/>
        <v>0</v>
      </c>
    </row>
    <row r="94" spans="1:6" x14ac:dyDescent="0.3">
      <c r="A94" s="39" t="s">
        <v>154</v>
      </c>
      <c r="B94" s="36"/>
      <c r="C94" s="83"/>
      <c r="D94" s="46">
        <v>2</v>
      </c>
      <c r="E94" s="47" t="s">
        <v>3</v>
      </c>
      <c r="F94" s="48">
        <f t="shared" si="0"/>
        <v>0</v>
      </c>
    </row>
    <row r="95" spans="1:6" ht="16.2" thickBot="1" x14ac:dyDescent="0.35">
      <c r="A95" s="40" t="s">
        <v>22</v>
      </c>
      <c r="B95" s="41"/>
      <c r="C95" s="51"/>
      <c r="D95" s="81"/>
      <c r="E95" s="52"/>
      <c r="F95" s="53">
        <f>SUM(F39:F94)</f>
        <v>0</v>
      </c>
    </row>
    <row r="96" spans="1:6" ht="16.8" thickTop="1" thickBot="1" x14ac:dyDescent="0.35">
      <c r="A96" s="31"/>
      <c r="B96" s="32"/>
      <c r="C96" s="33"/>
      <c r="D96" s="7"/>
      <c r="E96" s="7"/>
      <c r="F96" s="8"/>
    </row>
    <row r="97" spans="1:6" ht="16.2" thickBot="1" x14ac:dyDescent="0.35">
      <c r="A97" s="43" t="s">
        <v>14</v>
      </c>
      <c r="B97" s="43" t="s">
        <v>13</v>
      </c>
      <c r="C97" s="44" t="s">
        <v>12</v>
      </c>
      <c r="D97" s="45" t="s">
        <v>8</v>
      </c>
      <c r="E97" s="45" t="s">
        <v>7</v>
      </c>
      <c r="F97" s="44" t="s">
        <v>9</v>
      </c>
    </row>
    <row r="98" spans="1:6" x14ac:dyDescent="0.3">
      <c r="A98" s="35" t="s">
        <v>145</v>
      </c>
      <c r="B98" s="36" t="s">
        <v>0</v>
      </c>
      <c r="C98" s="83"/>
      <c r="D98" s="46">
        <v>1</v>
      </c>
      <c r="E98" s="47" t="s">
        <v>3</v>
      </c>
      <c r="F98" s="48">
        <f>C98*D98</f>
        <v>0</v>
      </c>
    </row>
    <row r="99" spans="1:6" ht="41.4" x14ac:dyDescent="0.3">
      <c r="A99" s="35" t="s">
        <v>146</v>
      </c>
      <c r="B99" s="34" t="s">
        <v>162</v>
      </c>
      <c r="C99" s="83"/>
      <c r="D99" s="49">
        <v>2</v>
      </c>
      <c r="E99" s="50" t="s">
        <v>59</v>
      </c>
      <c r="F99" s="48">
        <f>C99*D99</f>
        <v>0</v>
      </c>
    </row>
    <row r="100" spans="1:6" ht="28.8" x14ac:dyDescent="0.3">
      <c r="A100" s="35" t="s">
        <v>147</v>
      </c>
      <c r="B100" s="36" t="s">
        <v>163</v>
      </c>
      <c r="C100" s="83"/>
      <c r="D100" s="46">
        <v>100</v>
      </c>
      <c r="E100" s="47" t="s">
        <v>123</v>
      </c>
      <c r="F100" s="48">
        <f t="shared" ref="F100:F110" si="4">C100*D100</f>
        <v>0</v>
      </c>
    </row>
    <row r="101" spans="1:6" x14ac:dyDescent="0.3">
      <c r="A101" s="35" t="s">
        <v>147</v>
      </c>
      <c r="B101" s="36" t="s">
        <v>158</v>
      </c>
      <c r="C101" s="83"/>
      <c r="D101" s="49">
        <v>20</v>
      </c>
      <c r="E101" s="50" t="s">
        <v>123</v>
      </c>
      <c r="F101" s="48">
        <f t="shared" si="4"/>
        <v>0</v>
      </c>
    </row>
    <row r="102" spans="1:6" x14ac:dyDescent="0.3">
      <c r="A102" s="35" t="s">
        <v>147</v>
      </c>
      <c r="B102" s="37" t="s">
        <v>148</v>
      </c>
      <c r="C102" s="83"/>
      <c r="D102" s="49">
        <v>150</v>
      </c>
      <c r="E102" s="50" t="s">
        <v>123</v>
      </c>
      <c r="F102" s="48">
        <f>C102*D102</f>
        <v>0</v>
      </c>
    </row>
    <row r="103" spans="1:6" ht="28.8" x14ac:dyDescent="0.3">
      <c r="A103" s="35" t="s">
        <v>147</v>
      </c>
      <c r="B103" s="37" t="s">
        <v>153</v>
      </c>
      <c r="C103" s="83"/>
      <c r="D103" s="49">
        <v>15</v>
      </c>
      <c r="E103" s="50" t="s">
        <v>123</v>
      </c>
      <c r="F103" s="48">
        <f>C103*D103</f>
        <v>0</v>
      </c>
    </row>
    <row r="104" spans="1:6" x14ac:dyDescent="0.3">
      <c r="A104" s="38" t="s">
        <v>149</v>
      </c>
      <c r="B104" s="37"/>
      <c r="C104" s="83"/>
      <c r="D104" s="49">
        <v>1</v>
      </c>
      <c r="E104" s="50" t="s">
        <v>59</v>
      </c>
      <c r="F104" s="48">
        <f t="shared" si="4"/>
        <v>0</v>
      </c>
    </row>
    <row r="105" spans="1:6" x14ac:dyDescent="0.3">
      <c r="A105" s="39" t="s">
        <v>122</v>
      </c>
      <c r="B105" s="36"/>
      <c r="C105" s="83"/>
      <c r="D105" s="46">
        <v>8</v>
      </c>
      <c r="E105" s="47" t="s">
        <v>123</v>
      </c>
      <c r="F105" s="48">
        <f t="shared" si="4"/>
        <v>0</v>
      </c>
    </row>
    <row r="106" spans="1:6" x14ac:dyDescent="0.3">
      <c r="A106" s="38" t="s">
        <v>142</v>
      </c>
      <c r="B106" s="37"/>
      <c r="C106" s="83"/>
      <c r="D106" s="49">
        <v>600</v>
      </c>
      <c r="E106" s="50" t="s">
        <v>2</v>
      </c>
      <c r="F106" s="48">
        <f t="shared" si="4"/>
        <v>0</v>
      </c>
    </row>
    <row r="107" spans="1:6" x14ac:dyDescent="0.3">
      <c r="A107" s="35" t="s">
        <v>143</v>
      </c>
      <c r="B107" s="36" t="s">
        <v>144</v>
      </c>
      <c r="C107" s="83"/>
      <c r="D107" s="46">
        <v>6</v>
      </c>
      <c r="E107" s="47" t="s">
        <v>3</v>
      </c>
      <c r="F107" s="48">
        <f>C107*D107</f>
        <v>0</v>
      </c>
    </row>
    <row r="108" spans="1:6" x14ac:dyDescent="0.3">
      <c r="A108" s="35" t="s">
        <v>152</v>
      </c>
      <c r="B108" s="36"/>
      <c r="C108" s="83"/>
      <c r="D108" s="46">
        <v>1</v>
      </c>
      <c r="E108" s="47" t="s">
        <v>59</v>
      </c>
      <c r="F108" s="48">
        <f>C108*D108</f>
        <v>0</v>
      </c>
    </row>
    <row r="109" spans="1:6" x14ac:dyDescent="0.3">
      <c r="A109" s="35" t="s">
        <v>155</v>
      </c>
      <c r="B109" s="36"/>
      <c r="C109" s="83"/>
      <c r="D109" s="46">
        <v>1</v>
      </c>
      <c r="E109" s="47" t="s">
        <v>59</v>
      </c>
      <c r="F109" s="48">
        <f>C109*D109</f>
        <v>0</v>
      </c>
    </row>
    <row r="110" spans="1:6" x14ac:dyDescent="0.3">
      <c r="A110" s="35" t="s">
        <v>140</v>
      </c>
      <c r="B110" s="36"/>
      <c r="C110" s="83"/>
      <c r="D110" s="46">
        <v>1</v>
      </c>
      <c r="E110" s="47" t="s">
        <v>59</v>
      </c>
      <c r="F110" s="48">
        <f t="shared" si="4"/>
        <v>0</v>
      </c>
    </row>
    <row r="111" spans="1:6" ht="16.2" thickBot="1" x14ac:dyDescent="0.35">
      <c r="A111" s="40" t="s">
        <v>15</v>
      </c>
      <c r="B111" s="41"/>
      <c r="C111" s="51"/>
      <c r="D111" s="42"/>
      <c r="E111" s="52"/>
      <c r="F111" s="53">
        <f>SUM(F98:F110)</f>
        <v>0</v>
      </c>
    </row>
    <row r="112" spans="1:6" ht="16.8" thickTop="1" thickBot="1" x14ac:dyDescent="0.35">
      <c r="A112" s="14"/>
      <c r="B112" s="15"/>
      <c r="C112" s="16"/>
      <c r="D112" s="17"/>
      <c r="E112" s="17"/>
      <c r="F112" s="18"/>
    </row>
    <row r="113" spans="1:6" ht="18.600000000000001" thickBot="1" x14ac:dyDescent="0.4">
      <c r="A113" s="9" t="s">
        <v>4</v>
      </c>
      <c r="B113" s="13"/>
      <c r="C113" s="12"/>
      <c r="D113" s="11"/>
      <c r="E113" s="1"/>
      <c r="F113" s="10">
        <f>F35+F95+F111</f>
        <v>0</v>
      </c>
    </row>
    <row r="114" spans="1:6" x14ac:dyDescent="0.3">
      <c r="C114" s="2"/>
      <c r="D114" s="2"/>
      <c r="E114" s="2"/>
      <c r="F114" s="2"/>
    </row>
    <row r="115" spans="1:6" ht="18" x14ac:dyDescent="0.35">
      <c r="A115" s="86" t="s">
        <v>62</v>
      </c>
      <c r="B115" s="86"/>
      <c r="C115" s="86"/>
      <c r="D115" s="86"/>
      <c r="E115" s="86"/>
      <c r="F115" s="86"/>
    </row>
    <row r="116" spans="1:6" ht="54.6" customHeight="1" x14ac:dyDescent="0.35">
      <c r="A116" s="86" t="s">
        <v>68</v>
      </c>
      <c r="B116" s="86"/>
      <c r="C116" s="86"/>
      <c r="D116" s="86"/>
      <c r="E116" s="86"/>
      <c r="F116" s="86"/>
    </row>
    <row r="117" spans="1:6" ht="22.8" customHeight="1" x14ac:dyDescent="0.35">
      <c r="A117" s="86" t="s">
        <v>139</v>
      </c>
      <c r="B117" s="86"/>
      <c r="C117" s="86"/>
      <c r="D117" s="86"/>
      <c r="E117" s="86"/>
      <c r="F117" s="86"/>
    </row>
  </sheetData>
  <mergeCells count="3">
    <mergeCell ref="A115:F115"/>
    <mergeCell ref="A116:F116"/>
    <mergeCell ref="A117:F117"/>
  </mergeCells>
  <phoneticPr fontId="16" type="noConversion"/>
  <pageMargins left="0.25" right="0.23" top="0.78740157480314965" bottom="0.78740157480314965" header="0.31496062992125984" footer="0.31496062992125984"/>
  <pageSetup scale="68" orientation="portrait" r:id="rId1"/>
  <rowBreaks count="1" manualBreakCount="1">
    <brk id="56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Souhrn</vt:lpstr>
      <vt:lpstr>Položkový rozpočet</vt:lpstr>
      <vt:lpstr>'Položkový rozpočet'!Oblast_tisku</vt:lpstr>
    </vt:vector>
  </TitlesOfParts>
  <Company>CODES CZ s.r.o.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Krupička</dc:creator>
  <cp:lastModifiedBy>Miloslav Žatecký</cp:lastModifiedBy>
  <cp:lastPrinted>2018-01-31T06:53:58Z</cp:lastPrinted>
  <dcterms:created xsi:type="dcterms:W3CDTF">2011-10-05T12:42:24Z</dcterms:created>
  <dcterms:modified xsi:type="dcterms:W3CDTF">2023-06-15T19:09:40Z</dcterms:modified>
</cp:coreProperties>
</file>